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" yWindow="-12" windowWidth="21216" windowHeight="9216" firstSheet="3" activeTab="11"/>
  </bookViews>
  <sheets>
    <sheet name="титульный" sheetId="1" r:id="rId1"/>
    <sheet name="1 день ст." sheetId="2" r:id="rId2"/>
    <sheet name="2 день ст." sheetId="3" r:id="rId3"/>
    <sheet name="3 день ст." sheetId="4" r:id="rId4"/>
    <sheet name="4 день ст." sheetId="5" r:id="rId5"/>
    <sheet name="5 день ст." sheetId="6" r:id="rId6"/>
    <sheet name="6 день ст." sheetId="9" r:id="rId7"/>
    <sheet name="7 день ст." sheetId="10" r:id="rId8"/>
    <sheet name="8 день ст." sheetId="11" r:id="rId9"/>
    <sheet name="9 день ст." sheetId="12" r:id="rId10"/>
    <sheet name="10 день ст." sheetId="13" r:id="rId11"/>
    <sheet name="титульный 1" sheetId="32" r:id="rId12"/>
    <sheet name="1 день мл." sheetId="16" r:id="rId13"/>
    <sheet name="2 день мл." sheetId="17" r:id="rId14"/>
    <sheet name="3 день мл." sheetId="18" r:id="rId15"/>
    <sheet name="4 день мл." sheetId="19" r:id="rId16"/>
    <sheet name="5 день мл." sheetId="20" r:id="rId17"/>
    <sheet name="6 день мл." sheetId="23" r:id="rId18"/>
    <sheet name="7 день мл." sheetId="24" r:id="rId19"/>
    <sheet name="8 день мл." sheetId="25" r:id="rId20"/>
    <sheet name="9 день мл." sheetId="26" r:id="rId21"/>
    <sheet name="10 день мл." sheetId="27" r:id="rId22"/>
    <sheet name="Старшие" sheetId="30" r:id="rId23"/>
    <sheet name="Младшие" sheetId="31" r:id="rId24"/>
  </sheets>
  <definedNames>
    <definedName name="_xlnm.Print_Area" localSheetId="12">'1 день мл.'!$A$1:$O$41</definedName>
    <definedName name="_xlnm.Print_Area" localSheetId="1">'1 день ст.'!$A$1:$O$40</definedName>
    <definedName name="_xlnm.Print_Area" localSheetId="21">'10 день мл.'!$A$1:$O$40</definedName>
    <definedName name="_xlnm.Print_Area" localSheetId="10">'10 день ст.'!$A$1:$O$41</definedName>
    <definedName name="_xlnm.Print_Area" localSheetId="13">'2 день мл.'!$A$1:$O$43</definedName>
    <definedName name="_xlnm.Print_Area" localSheetId="2">'2 день ст.'!$A$1:$N$43</definedName>
    <definedName name="_xlnm.Print_Area" localSheetId="14">'3 день мл.'!$A$1:$O$41</definedName>
    <definedName name="_xlnm.Print_Area" localSheetId="15">'4 день мл.'!$A$1:$O$40</definedName>
    <definedName name="_xlnm.Print_Area" localSheetId="16">'5 день мл.'!$A$1:$O$40</definedName>
    <definedName name="_xlnm.Print_Area" localSheetId="17">'6 день мл.'!$A$1:$O$41</definedName>
    <definedName name="_xlnm.Print_Area" localSheetId="6">'6 день ст.'!$A$1:$N$40</definedName>
    <definedName name="_xlnm.Print_Area" localSheetId="18">'7 день мл.'!$A$1:$O$41</definedName>
    <definedName name="_xlnm.Print_Area" localSheetId="7">'7 день ст.'!$A$1:$O$40</definedName>
    <definedName name="_xlnm.Print_Area" localSheetId="19">'8 день мл.'!$A$1:$O$41</definedName>
    <definedName name="_xlnm.Print_Area" localSheetId="8">'8 день ст.'!$A$1:$O$41</definedName>
    <definedName name="_xlnm.Print_Area" localSheetId="20">'9 день мл.'!$A$1:$O$42</definedName>
    <definedName name="_xlnm.Print_Area" localSheetId="9">'9 день ст.'!$A$1:$O$42</definedName>
  </definedNames>
  <calcPr calcId="125725"/>
</workbook>
</file>

<file path=xl/calcChain.xml><?xml version="1.0" encoding="utf-8"?>
<calcChain xmlns="http://schemas.openxmlformats.org/spreadsheetml/2006/main">
  <c r="J400" i="31"/>
  <c r="H400"/>
  <c r="N398"/>
  <c r="M398"/>
  <c r="L398"/>
  <c r="K398"/>
  <c r="I398"/>
  <c r="G398"/>
  <c r="F398"/>
  <c r="E398"/>
  <c r="N397"/>
  <c r="N400" s="1"/>
  <c r="M397"/>
  <c r="M400" s="1"/>
  <c r="L397"/>
  <c r="L400" s="1"/>
  <c r="K397"/>
  <c r="K400" s="1"/>
  <c r="I397"/>
  <c r="I400" s="1"/>
  <c r="G397"/>
  <c r="G400" s="1"/>
  <c r="F397"/>
  <c r="F400" s="1"/>
  <c r="E397"/>
  <c r="E400" s="1"/>
  <c r="D397"/>
  <c r="D400" s="1"/>
  <c r="N392"/>
  <c r="M392"/>
  <c r="L392"/>
  <c r="K392"/>
  <c r="J392"/>
  <c r="I392"/>
  <c r="H392"/>
  <c r="G392"/>
  <c r="F392"/>
  <c r="E392"/>
  <c r="D392"/>
  <c r="C392"/>
  <c r="J388"/>
  <c r="H388"/>
  <c r="N386"/>
  <c r="M386"/>
  <c r="L386"/>
  <c r="K386"/>
  <c r="I386"/>
  <c r="G386"/>
  <c r="F386"/>
  <c r="E386"/>
  <c r="D386"/>
  <c r="D388" s="1"/>
  <c r="N385"/>
  <c r="M385"/>
  <c r="L385"/>
  <c r="L388" s="1"/>
  <c r="K385"/>
  <c r="I385"/>
  <c r="G385"/>
  <c r="F385"/>
  <c r="F388" s="1"/>
  <c r="E385"/>
  <c r="N379"/>
  <c r="M379"/>
  <c r="L379"/>
  <c r="K379"/>
  <c r="J379"/>
  <c r="I379"/>
  <c r="H379"/>
  <c r="G379"/>
  <c r="F379"/>
  <c r="E379"/>
  <c r="D379"/>
  <c r="C379"/>
  <c r="N376"/>
  <c r="M376"/>
  <c r="L376"/>
  <c r="L404" s="1"/>
  <c r="K376"/>
  <c r="J376"/>
  <c r="J404" s="1"/>
  <c r="I376"/>
  <c r="H376"/>
  <c r="H404" s="1"/>
  <c r="G376"/>
  <c r="F376"/>
  <c r="F404" s="1"/>
  <c r="E376"/>
  <c r="D376"/>
  <c r="D404" s="1"/>
  <c r="C376"/>
  <c r="C404" s="1"/>
  <c r="J360"/>
  <c r="H360"/>
  <c r="C360"/>
  <c r="N358"/>
  <c r="M358"/>
  <c r="L358"/>
  <c r="K358"/>
  <c r="I358"/>
  <c r="G358"/>
  <c r="F358"/>
  <c r="E358"/>
  <c r="N357"/>
  <c r="N360" s="1"/>
  <c r="M357"/>
  <c r="M360" s="1"/>
  <c r="L357"/>
  <c r="L360" s="1"/>
  <c r="K357"/>
  <c r="K360" s="1"/>
  <c r="I357"/>
  <c r="I360" s="1"/>
  <c r="G357"/>
  <c r="G360" s="1"/>
  <c r="F357"/>
  <c r="F360" s="1"/>
  <c r="E357"/>
  <c r="E360" s="1"/>
  <c r="D357"/>
  <c r="D360" s="1"/>
  <c r="N352"/>
  <c r="M352"/>
  <c r="L352"/>
  <c r="K352"/>
  <c r="J352"/>
  <c r="I352"/>
  <c r="H352"/>
  <c r="G352"/>
  <c r="F352"/>
  <c r="E352"/>
  <c r="D352"/>
  <c r="C352"/>
  <c r="J348"/>
  <c r="H348"/>
  <c r="N346"/>
  <c r="M346"/>
  <c r="L346"/>
  <c r="K346"/>
  <c r="I346"/>
  <c r="G346"/>
  <c r="F346"/>
  <c r="E346"/>
  <c r="D346"/>
  <c r="D348" s="1"/>
  <c r="N345"/>
  <c r="M345"/>
  <c r="L345"/>
  <c r="K345"/>
  <c r="K348" s="1"/>
  <c r="I345"/>
  <c r="G345"/>
  <c r="F345"/>
  <c r="E345"/>
  <c r="E348" s="1"/>
  <c r="N339"/>
  <c r="M339"/>
  <c r="L339"/>
  <c r="K339"/>
  <c r="J339"/>
  <c r="I339"/>
  <c r="H339"/>
  <c r="G339"/>
  <c r="F339"/>
  <c r="E339"/>
  <c r="D339"/>
  <c r="C339"/>
  <c r="C365" s="1"/>
  <c r="J336"/>
  <c r="H336"/>
  <c r="N334"/>
  <c r="N336" s="1"/>
  <c r="M334"/>
  <c r="M336" s="1"/>
  <c r="L334"/>
  <c r="L336" s="1"/>
  <c r="K334"/>
  <c r="K336" s="1"/>
  <c r="I334"/>
  <c r="I336" s="1"/>
  <c r="G334"/>
  <c r="G336" s="1"/>
  <c r="F334"/>
  <c r="F336" s="1"/>
  <c r="E334"/>
  <c r="E336" s="1"/>
  <c r="D334"/>
  <c r="D336" s="1"/>
  <c r="J318"/>
  <c r="H318"/>
  <c r="C318"/>
  <c r="N317"/>
  <c r="M317"/>
  <c r="L317"/>
  <c r="K317"/>
  <c r="I317"/>
  <c r="G317"/>
  <c r="F317"/>
  <c r="E317"/>
  <c r="N316"/>
  <c r="N318" s="1"/>
  <c r="M316"/>
  <c r="M318" s="1"/>
  <c r="L316"/>
  <c r="L318" s="1"/>
  <c r="K316"/>
  <c r="K318" s="1"/>
  <c r="I316"/>
  <c r="I318" s="1"/>
  <c r="G316"/>
  <c r="G318" s="1"/>
  <c r="F316"/>
  <c r="F318" s="1"/>
  <c r="E316"/>
  <c r="E318" s="1"/>
  <c r="D316"/>
  <c r="D318" s="1"/>
  <c r="N309"/>
  <c r="M309"/>
  <c r="L309"/>
  <c r="K309"/>
  <c r="J309"/>
  <c r="I309"/>
  <c r="H309"/>
  <c r="G309"/>
  <c r="F309"/>
  <c r="E309"/>
  <c r="D309"/>
  <c r="C309"/>
  <c r="J305"/>
  <c r="H305"/>
  <c r="N303"/>
  <c r="M303"/>
  <c r="L303"/>
  <c r="K303"/>
  <c r="I303"/>
  <c r="G303"/>
  <c r="F303"/>
  <c r="E303"/>
  <c r="D303"/>
  <c r="D305" s="1"/>
  <c r="N302"/>
  <c r="M302"/>
  <c r="L302"/>
  <c r="K302"/>
  <c r="I302"/>
  <c r="G302"/>
  <c r="F302"/>
  <c r="E302"/>
  <c r="N296"/>
  <c r="M296"/>
  <c r="L296"/>
  <c r="K296"/>
  <c r="J296"/>
  <c r="I296"/>
  <c r="H296"/>
  <c r="G296"/>
  <c r="F296"/>
  <c r="E296"/>
  <c r="D296"/>
  <c r="C296"/>
  <c r="N293"/>
  <c r="M293"/>
  <c r="L293"/>
  <c r="K293"/>
  <c r="J293"/>
  <c r="I293"/>
  <c r="H293"/>
  <c r="G293"/>
  <c r="F293"/>
  <c r="E293"/>
  <c r="D293"/>
  <c r="C293"/>
  <c r="J278"/>
  <c r="H278"/>
  <c r="C278"/>
  <c r="N276"/>
  <c r="M276"/>
  <c r="L276"/>
  <c r="K276"/>
  <c r="I276"/>
  <c r="G276"/>
  <c r="F276"/>
  <c r="E276"/>
  <c r="N275"/>
  <c r="N278" s="1"/>
  <c r="M275"/>
  <c r="M278" s="1"/>
  <c r="L275"/>
  <c r="L278" s="1"/>
  <c r="K275"/>
  <c r="K278" s="1"/>
  <c r="I275"/>
  <c r="I278" s="1"/>
  <c r="G275"/>
  <c r="G278" s="1"/>
  <c r="F275"/>
  <c r="F278" s="1"/>
  <c r="E275"/>
  <c r="E278" s="1"/>
  <c r="D275"/>
  <c r="D278" s="1"/>
  <c r="N272"/>
  <c r="M272"/>
  <c r="L272"/>
  <c r="K272"/>
  <c r="J272"/>
  <c r="I272"/>
  <c r="H272"/>
  <c r="G272"/>
  <c r="F272"/>
  <c r="E272"/>
  <c r="D272"/>
  <c r="C272"/>
  <c r="J268"/>
  <c r="H268"/>
  <c r="C268"/>
  <c r="N266"/>
  <c r="M266"/>
  <c r="L266"/>
  <c r="L268" s="1"/>
  <c r="K266"/>
  <c r="I266"/>
  <c r="G266"/>
  <c r="F266"/>
  <c r="F268" s="1"/>
  <c r="E266"/>
  <c r="D266"/>
  <c r="D268" s="1"/>
  <c r="N265"/>
  <c r="M265"/>
  <c r="M268" s="1"/>
  <c r="L265"/>
  <c r="K265"/>
  <c r="I265"/>
  <c r="G265"/>
  <c r="G268" s="1"/>
  <c r="F265"/>
  <c r="E265"/>
  <c r="N260"/>
  <c r="M260"/>
  <c r="L260"/>
  <c r="K260"/>
  <c r="J260"/>
  <c r="I260"/>
  <c r="H260"/>
  <c r="G260"/>
  <c r="F260"/>
  <c r="E260"/>
  <c r="D260"/>
  <c r="C260"/>
  <c r="J257"/>
  <c r="J283" s="1"/>
  <c r="H257"/>
  <c r="H283" s="1"/>
  <c r="N255"/>
  <c r="N257" s="1"/>
  <c r="M255"/>
  <c r="M257" s="1"/>
  <c r="L255"/>
  <c r="L257" s="1"/>
  <c r="K255"/>
  <c r="K257" s="1"/>
  <c r="I255"/>
  <c r="I257" s="1"/>
  <c r="G255"/>
  <c r="G257" s="1"/>
  <c r="F255"/>
  <c r="F257" s="1"/>
  <c r="E255"/>
  <c r="E257" s="1"/>
  <c r="D255"/>
  <c r="D257" s="1"/>
  <c r="J239"/>
  <c r="H239"/>
  <c r="N237"/>
  <c r="M237"/>
  <c r="L237"/>
  <c r="K237"/>
  <c r="I237"/>
  <c r="G237"/>
  <c r="F237"/>
  <c r="E237"/>
  <c r="N236"/>
  <c r="N239" s="1"/>
  <c r="M236"/>
  <c r="M239" s="1"/>
  <c r="L236"/>
  <c r="L239" s="1"/>
  <c r="K236"/>
  <c r="K239" s="1"/>
  <c r="I236"/>
  <c r="I239" s="1"/>
  <c r="G236"/>
  <c r="G239" s="1"/>
  <c r="F236"/>
  <c r="F239" s="1"/>
  <c r="E236"/>
  <c r="E239" s="1"/>
  <c r="D236"/>
  <c r="D239" s="1"/>
  <c r="N231"/>
  <c r="M231"/>
  <c r="L231"/>
  <c r="K231"/>
  <c r="J231"/>
  <c r="I231"/>
  <c r="H231"/>
  <c r="G231"/>
  <c r="F231"/>
  <c r="E231"/>
  <c r="D231"/>
  <c r="C231"/>
  <c r="J227"/>
  <c r="H227"/>
  <c r="N225"/>
  <c r="M225"/>
  <c r="L225"/>
  <c r="K225"/>
  <c r="I225"/>
  <c r="G225"/>
  <c r="F225"/>
  <c r="E225"/>
  <c r="D225"/>
  <c r="D227" s="1"/>
  <c r="N224"/>
  <c r="N227" s="1"/>
  <c r="M224"/>
  <c r="L224"/>
  <c r="K224"/>
  <c r="I224"/>
  <c r="I227" s="1"/>
  <c r="G224"/>
  <c r="F224"/>
  <c r="E224"/>
  <c r="N218"/>
  <c r="M218"/>
  <c r="L218"/>
  <c r="K218"/>
  <c r="J218"/>
  <c r="I218"/>
  <c r="H218"/>
  <c r="G218"/>
  <c r="F218"/>
  <c r="E218"/>
  <c r="D218"/>
  <c r="C218"/>
  <c r="N215"/>
  <c r="M215"/>
  <c r="L215"/>
  <c r="K215"/>
  <c r="J215"/>
  <c r="J244" s="1"/>
  <c r="I215"/>
  <c r="H215"/>
  <c r="G215"/>
  <c r="F215"/>
  <c r="E215"/>
  <c r="D215"/>
  <c r="C215"/>
  <c r="J199"/>
  <c r="H199"/>
  <c r="C199"/>
  <c r="N197"/>
  <c r="M197"/>
  <c r="L197"/>
  <c r="K197"/>
  <c r="I197"/>
  <c r="G197"/>
  <c r="F197"/>
  <c r="E197"/>
  <c r="N196"/>
  <c r="N199" s="1"/>
  <c r="M196"/>
  <c r="M199" s="1"/>
  <c r="L196"/>
  <c r="L199" s="1"/>
  <c r="K196"/>
  <c r="K199" s="1"/>
  <c r="I196"/>
  <c r="I199" s="1"/>
  <c r="G196"/>
  <c r="G199" s="1"/>
  <c r="F196"/>
  <c r="F199" s="1"/>
  <c r="E196"/>
  <c r="E199" s="1"/>
  <c r="D196"/>
  <c r="D199" s="1"/>
  <c r="N191"/>
  <c r="M191"/>
  <c r="L191"/>
  <c r="K191"/>
  <c r="J191"/>
  <c r="I191"/>
  <c r="H191"/>
  <c r="G191"/>
  <c r="F191"/>
  <c r="E191"/>
  <c r="D191"/>
  <c r="C191"/>
  <c r="J187"/>
  <c r="H187"/>
  <c r="N185"/>
  <c r="M185"/>
  <c r="L185"/>
  <c r="K185"/>
  <c r="I185"/>
  <c r="G185"/>
  <c r="F185"/>
  <c r="E185"/>
  <c r="D185"/>
  <c r="D187" s="1"/>
  <c r="N184"/>
  <c r="M184"/>
  <c r="M187" s="1"/>
  <c r="L184"/>
  <c r="K184"/>
  <c r="I184"/>
  <c r="G184"/>
  <c r="G187" s="1"/>
  <c r="F184"/>
  <c r="E184"/>
  <c r="N178"/>
  <c r="M178"/>
  <c r="L178"/>
  <c r="K178"/>
  <c r="J178"/>
  <c r="I178"/>
  <c r="H178"/>
  <c r="G178"/>
  <c r="F178"/>
  <c r="E178"/>
  <c r="D178"/>
  <c r="C178"/>
  <c r="N175"/>
  <c r="M175"/>
  <c r="M204" s="1"/>
  <c r="L175"/>
  <c r="K175"/>
  <c r="J175"/>
  <c r="I175"/>
  <c r="H175"/>
  <c r="G175"/>
  <c r="F175"/>
  <c r="E175"/>
  <c r="D175"/>
  <c r="C175"/>
  <c r="J159"/>
  <c r="H159"/>
  <c r="N157"/>
  <c r="M157"/>
  <c r="L157"/>
  <c r="K157"/>
  <c r="I157"/>
  <c r="G157"/>
  <c r="F157"/>
  <c r="E157"/>
  <c r="N156"/>
  <c r="N159" s="1"/>
  <c r="M156"/>
  <c r="M159" s="1"/>
  <c r="L156"/>
  <c r="L159" s="1"/>
  <c r="K156"/>
  <c r="K159" s="1"/>
  <c r="I156"/>
  <c r="I159" s="1"/>
  <c r="G156"/>
  <c r="G159" s="1"/>
  <c r="F156"/>
  <c r="F159" s="1"/>
  <c r="E156"/>
  <c r="E159" s="1"/>
  <c r="D156"/>
  <c r="D159" s="1"/>
  <c r="N150"/>
  <c r="M150"/>
  <c r="L150"/>
  <c r="K150"/>
  <c r="J150"/>
  <c r="I150"/>
  <c r="H150"/>
  <c r="G150"/>
  <c r="F150"/>
  <c r="E150"/>
  <c r="D150"/>
  <c r="C150"/>
  <c r="J146"/>
  <c r="H146"/>
  <c r="D146"/>
  <c r="N145"/>
  <c r="M145"/>
  <c r="L145"/>
  <c r="K145"/>
  <c r="I145"/>
  <c r="G145"/>
  <c r="F145"/>
  <c r="E145"/>
  <c r="D145"/>
  <c r="N144"/>
  <c r="M144"/>
  <c r="L144"/>
  <c r="L146" s="1"/>
  <c r="K144"/>
  <c r="I144"/>
  <c r="G144"/>
  <c r="F144"/>
  <c r="F146" s="1"/>
  <c r="E144"/>
  <c r="N138"/>
  <c r="M138"/>
  <c r="L138"/>
  <c r="K138"/>
  <c r="J138"/>
  <c r="I138"/>
  <c r="H138"/>
  <c r="G138"/>
  <c r="F138"/>
  <c r="E138"/>
  <c r="D138"/>
  <c r="C138"/>
  <c r="J135"/>
  <c r="H135"/>
  <c r="N133"/>
  <c r="N135" s="1"/>
  <c r="M133"/>
  <c r="M135" s="1"/>
  <c r="L133"/>
  <c r="L135" s="1"/>
  <c r="K133"/>
  <c r="K135" s="1"/>
  <c r="I133"/>
  <c r="I135" s="1"/>
  <c r="G133"/>
  <c r="G135" s="1"/>
  <c r="F133"/>
  <c r="F135" s="1"/>
  <c r="E133"/>
  <c r="E135" s="1"/>
  <c r="D133"/>
  <c r="D135" s="1"/>
  <c r="D164" s="1"/>
  <c r="J118"/>
  <c r="H118"/>
  <c r="N116"/>
  <c r="M116"/>
  <c r="L116"/>
  <c r="K116"/>
  <c r="I116"/>
  <c r="G116"/>
  <c r="F116"/>
  <c r="E116"/>
  <c r="N115"/>
  <c r="N118" s="1"/>
  <c r="M115"/>
  <c r="M118" s="1"/>
  <c r="L115"/>
  <c r="L118" s="1"/>
  <c r="K115"/>
  <c r="K118" s="1"/>
  <c r="I115"/>
  <c r="I118" s="1"/>
  <c r="G115"/>
  <c r="G118" s="1"/>
  <c r="F115"/>
  <c r="F118" s="1"/>
  <c r="E115"/>
  <c r="E118" s="1"/>
  <c r="D115"/>
  <c r="D118" s="1"/>
  <c r="N111"/>
  <c r="M111"/>
  <c r="L111"/>
  <c r="K111"/>
  <c r="J111"/>
  <c r="I111"/>
  <c r="H111"/>
  <c r="G111"/>
  <c r="F111"/>
  <c r="E111"/>
  <c r="D111"/>
  <c r="J107"/>
  <c r="H107"/>
  <c r="N106"/>
  <c r="M106"/>
  <c r="L106"/>
  <c r="K106"/>
  <c r="I106"/>
  <c r="G106"/>
  <c r="F106"/>
  <c r="E106"/>
  <c r="D106"/>
  <c r="D107" s="1"/>
  <c r="N105"/>
  <c r="M105"/>
  <c r="L105"/>
  <c r="L107" s="1"/>
  <c r="K105"/>
  <c r="I105"/>
  <c r="G105"/>
  <c r="F105"/>
  <c r="F107" s="1"/>
  <c r="E105"/>
  <c r="N99"/>
  <c r="M99"/>
  <c r="L99"/>
  <c r="K99"/>
  <c r="J99"/>
  <c r="I99"/>
  <c r="H99"/>
  <c r="G99"/>
  <c r="F99"/>
  <c r="E99"/>
  <c r="D99"/>
  <c r="C99"/>
  <c r="J96"/>
  <c r="H96"/>
  <c r="C96"/>
  <c r="C123" s="1"/>
  <c r="N92"/>
  <c r="M92"/>
  <c r="L92"/>
  <c r="K92"/>
  <c r="K96" s="1"/>
  <c r="I92"/>
  <c r="G92"/>
  <c r="F92"/>
  <c r="E92"/>
  <c r="E96" s="1"/>
  <c r="D92"/>
  <c r="N91"/>
  <c r="M91"/>
  <c r="L91"/>
  <c r="L96" s="1"/>
  <c r="K91"/>
  <c r="I91"/>
  <c r="G91"/>
  <c r="F91"/>
  <c r="F96" s="1"/>
  <c r="E91"/>
  <c r="D91"/>
  <c r="J77"/>
  <c r="H77"/>
  <c r="N76"/>
  <c r="M76"/>
  <c r="L76"/>
  <c r="K76"/>
  <c r="I76"/>
  <c r="G76"/>
  <c r="F76"/>
  <c r="E76"/>
  <c r="N75"/>
  <c r="N77" s="1"/>
  <c r="M75"/>
  <c r="M77" s="1"/>
  <c r="L75"/>
  <c r="L77" s="1"/>
  <c r="K75"/>
  <c r="K77" s="1"/>
  <c r="I75"/>
  <c r="I77" s="1"/>
  <c r="G75"/>
  <c r="G77" s="1"/>
  <c r="F75"/>
  <c r="F77" s="1"/>
  <c r="E75"/>
  <c r="E77" s="1"/>
  <c r="D75"/>
  <c r="D77" s="1"/>
  <c r="N69"/>
  <c r="M69"/>
  <c r="L69"/>
  <c r="K69"/>
  <c r="J69"/>
  <c r="I69"/>
  <c r="H69"/>
  <c r="G69"/>
  <c r="F69"/>
  <c r="E69"/>
  <c r="D69"/>
  <c r="C69"/>
  <c r="J65"/>
  <c r="H65"/>
  <c r="N64"/>
  <c r="M64"/>
  <c r="L64"/>
  <c r="K64"/>
  <c r="I64"/>
  <c r="G64"/>
  <c r="F64"/>
  <c r="E64"/>
  <c r="D64"/>
  <c r="D65" s="1"/>
  <c r="N63"/>
  <c r="M63"/>
  <c r="L63"/>
  <c r="K63"/>
  <c r="I63"/>
  <c r="G63"/>
  <c r="F63"/>
  <c r="E63"/>
  <c r="N55"/>
  <c r="M55"/>
  <c r="L55"/>
  <c r="K55"/>
  <c r="J55"/>
  <c r="I55"/>
  <c r="H55"/>
  <c r="G55"/>
  <c r="F55"/>
  <c r="E55"/>
  <c r="D55"/>
  <c r="C55"/>
  <c r="C82" s="1"/>
  <c r="H52"/>
  <c r="N50"/>
  <c r="M50"/>
  <c r="L50"/>
  <c r="K50"/>
  <c r="I50"/>
  <c r="G50"/>
  <c r="F50"/>
  <c r="E50"/>
  <c r="D50"/>
  <c r="N48"/>
  <c r="M48"/>
  <c r="L48"/>
  <c r="K48"/>
  <c r="J48"/>
  <c r="J52" s="1"/>
  <c r="I48"/>
  <c r="G48"/>
  <c r="G52" s="1"/>
  <c r="F48"/>
  <c r="F52" s="1"/>
  <c r="E48"/>
  <c r="D48"/>
  <c r="J34"/>
  <c r="H34"/>
  <c r="N33"/>
  <c r="M33"/>
  <c r="L33"/>
  <c r="K33"/>
  <c r="I33"/>
  <c r="G33"/>
  <c r="F33"/>
  <c r="E33"/>
  <c r="N32"/>
  <c r="N34" s="1"/>
  <c r="M32"/>
  <c r="M34" s="1"/>
  <c r="L32"/>
  <c r="L34" s="1"/>
  <c r="K32"/>
  <c r="K34" s="1"/>
  <c r="I32"/>
  <c r="I34" s="1"/>
  <c r="G32"/>
  <c r="G34" s="1"/>
  <c r="F32"/>
  <c r="F34" s="1"/>
  <c r="E32"/>
  <c r="E34" s="1"/>
  <c r="D32"/>
  <c r="D34" s="1"/>
  <c r="N25"/>
  <c r="M25"/>
  <c r="L25"/>
  <c r="K25"/>
  <c r="J25"/>
  <c r="I25"/>
  <c r="H25"/>
  <c r="G25"/>
  <c r="F25"/>
  <c r="E25"/>
  <c r="D25"/>
  <c r="J21"/>
  <c r="H21"/>
  <c r="N20"/>
  <c r="M20"/>
  <c r="L20"/>
  <c r="K20"/>
  <c r="I20"/>
  <c r="G20"/>
  <c r="F20"/>
  <c r="E20"/>
  <c r="D20"/>
  <c r="D21" s="1"/>
  <c r="N19"/>
  <c r="M19"/>
  <c r="L19"/>
  <c r="K19"/>
  <c r="I19"/>
  <c r="G19"/>
  <c r="F19"/>
  <c r="E19"/>
  <c r="N14"/>
  <c r="M14"/>
  <c r="L14"/>
  <c r="K14"/>
  <c r="J14"/>
  <c r="I14"/>
  <c r="H14"/>
  <c r="G14"/>
  <c r="F14"/>
  <c r="E14"/>
  <c r="D14"/>
  <c r="C14"/>
  <c r="J11"/>
  <c r="H11"/>
  <c r="C11"/>
  <c r="N10"/>
  <c r="N11" s="1"/>
  <c r="M10"/>
  <c r="M11" s="1"/>
  <c r="L10"/>
  <c r="L11" s="1"/>
  <c r="K10"/>
  <c r="K11" s="1"/>
  <c r="I10"/>
  <c r="I11" s="1"/>
  <c r="G10"/>
  <c r="G11" s="1"/>
  <c r="F10"/>
  <c r="F11" s="1"/>
  <c r="E10"/>
  <c r="E11" s="1"/>
  <c r="D10"/>
  <c r="D11" s="1"/>
  <c r="J400" i="30"/>
  <c r="H400"/>
  <c r="N398"/>
  <c r="M398"/>
  <c r="L398"/>
  <c r="K398"/>
  <c r="I398"/>
  <c r="G398"/>
  <c r="F398"/>
  <c r="E398"/>
  <c r="N397"/>
  <c r="N400" s="1"/>
  <c r="M397"/>
  <c r="M400" s="1"/>
  <c r="L397"/>
  <c r="L400" s="1"/>
  <c r="K397"/>
  <c r="K400" s="1"/>
  <c r="I397"/>
  <c r="I400" s="1"/>
  <c r="G397"/>
  <c r="G400" s="1"/>
  <c r="F397"/>
  <c r="F400" s="1"/>
  <c r="E397"/>
  <c r="E400" s="1"/>
  <c r="D397"/>
  <c r="D400" s="1"/>
  <c r="N392"/>
  <c r="M392"/>
  <c r="L392"/>
  <c r="K392"/>
  <c r="J392"/>
  <c r="I392"/>
  <c r="H392"/>
  <c r="G392"/>
  <c r="F392"/>
  <c r="E392"/>
  <c r="D392"/>
  <c r="C392"/>
  <c r="J388"/>
  <c r="H388"/>
  <c r="N386"/>
  <c r="M386"/>
  <c r="L386"/>
  <c r="K386"/>
  <c r="I386"/>
  <c r="G386"/>
  <c r="F386"/>
  <c r="E386"/>
  <c r="D386"/>
  <c r="D388" s="1"/>
  <c r="N385"/>
  <c r="M385"/>
  <c r="L385"/>
  <c r="L388" s="1"/>
  <c r="K385"/>
  <c r="I385"/>
  <c r="G385"/>
  <c r="F385"/>
  <c r="F388" s="1"/>
  <c r="E385"/>
  <c r="N379"/>
  <c r="M379"/>
  <c r="L379"/>
  <c r="K379"/>
  <c r="J379"/>
  <c r="I379"/>
  <c r="H379"/>
  <c r="G379"/>
  <c r="F379"/>
  <c r="E379"/>
  <c r="D379"/>
  <c r="C379"/>
  <c r="N376"/>
  <c r="M376"/>
  <c r="L376"/>
  <c r="K376"/>
  <c r="J376"/>
  <c r="I376"/>
  <c r="H376"/>
  <c r="G376"/>
  <c r="F376"/>
  <c r="E376"/>
  <c r="D376"/>
  <c r="C376"/>
  <c r="J360"/>
  <c r="H360"/>
  <c r="C360"/>
  <c r="N358"/>
  <c r="M358"/>
  <c r="L358"/>
  <c r="K358"/>
  <c r="I358"/>
  <c r="G358"/>
  <c r="F358"/>
  <c r="E358"/>
  <c r="N357"/>
  <c r="N360" s="1"/>
  <c r="M357"/>
  <c r="M360" s="1"/>
  <c r="L357"/>
  <c r="L360" s="1"/>
  <c r="K357"/>
  <c r="K360" s="1"/>
  <c r="I357"/>
  <c r="I360" s="1"/>
  <c r="G357"/>
  <c r="G360" s="1"/>
  <c r="F357"/>
  <c r="F360" s="1"/>
  <c r="E357"/>
  <c r="E360" s="1"/>
  <c r="D357"/>
  <c r="D360" s="1"/>
  <c r="N352"/>
  <c r="M352"/>
  <c r="L352"/>
  <c r="K352"/>
  <c r="J352"/>
  <c r="I352"/>
  <c r="H352"/>
  <c r="G352"/>
  <c r="F352"/>
  <c r="E352"/>
  <c r="D352"/>
  <c r="C352"/>
  <c r="J348"/>
  <c r="H348"/>
  <c r="C348"/>
  <c r="N346"/>
  <c r="M346"/>
  <c r="L346"/>
  <c r="K346"/>
  <c r="I346"/>
  <c r="G346"/>
  <c r="F346"/>
  <c r="E346"/>
  <c r="D346"/>
  <c r="D348" s="1"/>
  <c r="N345"/>
  <c r="M345"/>
  <c r="L345"/>
  <c r="L348" s="1"/>
  <c r="K345"/>
  <c r="I345"/>
  <c r="G345"/>
  <c r="F345"/>
  <c r="F348" s="1"/>
  <c r="E345"/>
  <c r="N339"/>
  <c r="M339"/>
  <c r="L339"/>
  <c r="K339"/>
  <c r="J339"/>
  <c r="I339"/>
  <c r="H339"/>
  <c r="G339"/>
  <c r="F339"/>
  <c r="E339"/>
  <c r="D339"/>
  <c r="C339"/>
  <c r="N336"/>
  <c r="M336"/>
  <c r="L336"/>
  <c r="L365" s="1"/>
  <c r="K336"/>
  <c r="J336"/>
  <c r="J365" s="1"/>
  <c r="I336"/>
  <c r="H336"/>
  <c r="H365" s="1"/>
  <c r="G336"/>
  <c r="F336"/>
  <c r="E336"/>
  <c r="D336"/>
  <c r="J319"/>
  <c r="H319"/>
  <c r="C319"/>
  <c r="N318"/>
  <c r="M318"/>
  <c r="L318"/>
  <c r="K318"/>
  <c r="I318"/>
  <c r="G318"/>
  <c r="F318"/>
  <c r="E318"/>
  <c r="N317"/>
  <c r="N319" s="1"/>
  <c r="M317"/>
  <c r="M319" s="1"/>
  <c r="L317"/>
  <c r="L319" s="1"/>
  <c r="K317"/>
  <c r="K319" s="1"/>
  <c r="I317"/>
  <c r="I319" s="1"/>
  <c r="G317"/>
  <c r="G319" s="1"/>
  <c r="F317"/>
  <c r="F319" s="1"/>
  <c r="E317"/>
  <c r="E319" s="1"/>
  <c r="D317"/>
  <c r="D319" s="1"/>
  <c r="N310"/>
  <c r="M310"/>
  <c r="L310"/>
  <c r="K310"/>
  <c r="J310"/>
  <c r="I310"/>
  <c r="H310"/>
  <c r="G310"/>
  <c r="F310"/>
  <c r="E310"/>
  <c r="D310"/>
  <c r="C310"/>
  <c r="J306"/>
  <c r="H306"/>
  <c r="N304"/>
  <c r="M304"/>
  <c r="L304"/>
  <c r="K304"/>
  <c r="I304"/>
  <c r="G304"/>
  <c r="F304"/>
  <c r="E304"/>
  <c r="D304"/>
  <c r="D306" s="1"/>
  <c r="N303"/>
  <c r="M303"/>
  <c r="L303"/>
  <c r="L306" s="1"/>
  <c r="K303"/>
  <c r="I303"/>
  <c r="G303"/>
  <c r="F303"/>
  <c r="F306" s="1"/>
  <c r="E303"/>
  <c r="N297"/>
  <c r="M297"/>
  <c r="L297"/>
  <c r="K297"/>
  <c r="J297"/>
  <c r="I297"/>
  <c r="H297"/>
  <c r="G297"/>
  <c r="F297"/>
  <c r="E297"/>
  <c r="D297"/>
  <c r="C297"/>
  <c r="J294"/>
  <c r="H294"/>
  <c r="C294"/>
  <c r="N291"/>
  <c r="N294" s="1"/>
  <c r="M291"/>
  <c r="M294" s="1"/>
  <c r="L291"/>
  <c r="L294" s="1"/>
  <c r="K291"/>
  <c r="K294" s="1"/>
  <c r="I291"/>
  <c r="I294" s="1"/>
  <c r="G291"/>
  <c r="G294" s="1"/>
  <c r="F291"/>
  <c r="F294" s="1"/>
  <c r="E291"/>
  <c r="E294" s="1"/>
  <c r="D291"/>
  <c r="D294" s="1"/>
  <c r="J277"/>
  <c r="H277"/>
  <c r="C277"/>
  <c r="N275"/>
  <c r="M275"/>
  <c r="L275"/>
  <c r="K275"/>
  <c r="I275"/>
  <c r="G275"/>
  <c r="F275"/>
  <c r="E275"/>
  <c r="N274"/>
  <c r="N277" s="1"/>
  <c r="M274"/>
  <c r="M277" s="1"/>
  <c r="L274"/>
  <c r="L277" s="1"/>
  <c r="K274"/>
  <c r="K277" s="1"/>
  <c r="I274"/>
  <c r="I277" s="1"/>
  <c r="G274"/>
  <c r="G277" s="1"/>
  <c r="F274"/>
  <c r="F277" s="1"/>
  <c r="E274"/>
  <c r="E277" s="1"/>
  <c r="D274"/>
  <c r="D277" s="1"/>
  <c r="N271"/>
  <c r="M271"/>
  <c r="L271"/>
  <c r="K271"/>
  <c r="J271"/>
  <c r="I271"/>
  <c r="H271"/>
  <c r="G271"/>
  <c r="F271"/>
  <c r="E271"/>
  <c r="D271"/>
  <c r="C271"/>
  <c r="J267"/>
  <c r="H267"/>
  <c r="N265"/>
  <c r="M265"/>
  <c r="L265"/>
  <c r="K265"/>
  <c r="I265"/>
  <c r="G265"/>
  <c r="F265"/>
  <c r="E265"/>
  <c r="D265"/>
  <c r="D267" s="1"/>
  <c r="N264"/>
  <c r="M264"/>
  <c r="L264"/>
  <c r="K264"/>
  <c r="K267" s="1"/>
  <c r="I264"/>
  <c r="G264"/>
  <c r="F264"/>
  <c r="E264"/>
  <c r="E267" s="1"/>
  <c r="N259"/>
  <c r="M259"/>
  <c r="L259"/>
  <c r="K259"/>
  <c r="J259"/>
  <c r="I259"/>
  <c r="H259"/>
  <c r="G259"/>
  <c r="F259"/>
  <c r="E259"/>
  <c r="D259"/>
  <c r="C259"/>
  <c r="N254"/>
  <c r="M254"/>
  <c r="L254"/>
  <c r="K254"/>
  <c r="I254"/>
  <c r="J256" s="1"/>
  <c r="G254"/>
  <c r="H256" s="1"/>
  <c r="F254"/>
  <c r="E254"/>
  <c r="D254"/>
  <c r="J237"/>
  <c r="H237"/>
  <c r="D237"/>
  <c r="N235"/>
  <c r="M235"/>
  <c r="L235"/>
  <c r="K235"/>
  <c r="I235"/>
  <c r="G235"/>
  <c r="F235"/>
  <c r="E235"/>
  <c r="N234"/>
  <c r="N237" s="1"/>
  <c r="M234"/>
  <c r="M237" s="1"/>
  <c r="L234"/>
  <c r="L237" s="1"/>
  <c r="K234"/>
  <c r="K237" s="1"/>
  <c r="I234"/>
  <c r="I237" s="1"/>
  <c r="G234"/>
  <c r="G237" s="1"/>
  <c r="F234"/>
  <c r="F237" s="1"/>
  <c r="E234"/>
  <c r="E237" s="1"/>
  <c r="D234"/>
  <c r="N229"/>
  <c r="M229"/>
  <c r="L229"/>
  <c r="K229"/>
  <c r="J229"/>
  <c r="I229"/>
  <c r="H229"/>
  <c r="G229"/>
  <c r="F229"/>
  <c r="E229"/>
  <c r="D229"/>
  <c r="C229"/>
  <c r="J225"/>
  <c r="H225"/>
  <c r="D225"/>
  <c r="N223"/>
  <c r="M223"/>
  <c r="L223"/>
  <c r="K223"/>
  <c r="I223"/>
  <c r="G223"/>
  <c r="F223"/>
  <c r="E223"/>
  <c r="D223"/>
  <c r="N222"/>
  <c r="M222"/>
  <c r="L222"/>
  <c r="L225" s="1"/>
  <c r="K222"/>
  <c r="I222"/>
  <c r="G222"/>
  <c r="F222"/>
  <c r="F225" s="1"/>
  <c r="E222"/>
  <c r="N216"/>
  <c r="M216"/>
  <c r="L216"/>
  <c r="K216"/>
  <c r="J216"/>
  <c r="I216"/>
  <c r="H216"/>
  <c r="G216"/>
  <c r="F216"/>
  <c r="E216"/>
  <c r="D216"/>
  <c r="C216"/>
  <c r="N213"/>
  <c r="M213"/>
  <c r="L213"/>
  <c r="K213"/>
  <c r="J213"/>
  <c r="J242" s="1"/>
  <c r="I213"/>
  <c r="H213"/>
  <c r="H242" s="1"/>
  <c r="G213"/>
  <c r="F213"/>
  <c r="E213"/>
  <c r="D213"/>
  <c r="D242" s="1"/>
  <c r="C213"/>
  <c r="C242" s="1"/>
  <c r="J198"/>
  <c r="H198"/>
  <c r="C198"/>
  <c r="N196"/>
  <c r="M196"/>
  <c r="L196"/>
  <c r="K196"/>
  <c r="I196"/>
  <c r="G196"/>
  <c r="F196"/>
  <c r="E196"/>
  <c r="N195"/>
  <c r="N198" s="1"/>
  <c r="M195"/>
  <c r="M198" s="1"/>
  <c r="L195"/>
  <c r="L198" s="1"/>
  <c r="K195"/>
  <c r="K198" s="1"/>
  <c r="I195"/>
  <c r="I198" s="1"/>
  <c r="G195"/>
  <c r="G198" s="1"/>
  <c r="F195"/>
  <c r="F198" s="1"/>
  <c r="E195"/>
  <c r="E198" s="1"/>
  <c r="D195"/>
  <c r="D198" s="1"/>
  <c r="N190"/>
  <c r="M190"/>
  <c r="L190"/>
  <c r="K190"/>
  <c r="J190"/>
  <c r="I190"/>
  <c r="H190"/>
  <c r="G190"/>
  <c r="F190"/>
  <c r="E190"/>
  <c r="D190"/>
  <c r="C190"/>
  <c r="J186"/>
  <c r="H186"/>
  <c r="N184"/>
  <c r="M184"/>
  <c r="L184"/>
  <c r="K184"/>
  <c r="I184"/>
  <c r="I186" s="1"/>
  <c r="G184"/>
  <c r="F184"/>
  <c r="E184"/>
  <c r="D184"/>
  <c r="D186" s="1"/>
  <c r="D203" s="1"/>
  <c r="N183"/>
  <c r="M183"/>
  <c r="L183"/>
  <c r="K183"/>
  <c r="K186" s="1"/>
  <c r="I183"/>
  <c r="G183"/>
  <c r="F183"/>
  <c r="E183"/>
  <c r="E186" s="1"/>
  <c r="N177"/>
  <c r="M177"/>
  <c r="L177"/>
  <c r="K177"/>
  <c r="J177"/>
  <c r="I177"/>
  <c r="H177"/>
  <c r="G177"/>
  <c r="F177"/>
  <c r="E177"/>
  <c r="D177"/>
  <c r="C177"/>
  <c r="N174"/>
  <c r="M174"/>
  <c r="L174"/>
  <c r="K174"/>
  <c r="K203" s="1"/>
  <c r="J174"/>
  <c r="I174"/>
  <c r="H174"/>
  <c r="G174"/>
  <c r="F174"/>
  <c r="E174"/>
  <c r="D174"/>
  <c r="C174"/>
  <c r="C203" s="1"/>
  <c r="J158"/>
  <c r="H158"/>
  <c r="N156"/>
  <c r="M156"/>
  <c r="L156"/>
  <c r="K156"/>
  <c r="I156"/>
  <c r="G156"/>
  <c r="F156"/>
  <c r="E156"/>
  <c r="N155"/>
  <c r="N158" s="1"/>
  <c r="M155"/>
  <c r="M158" s="1"/>
  <c r="L155"/>
  <c r="L158" s="1"/>
  <c r="K155"/>
  <c r="K158" s="1"/>
  <c r="I155"/>
  <c r="I158" s="1"/>
  <c r="G155"/>
  <c r="G158" s="1"/>
  <c r="F155"/>
  <c r="F158" s="1"/>
  <c r="E155"/>
  <c r="E158" s="1"/>
  <c r="D155"/>
  <c r="D158" s="1"/>
  <c r="N149"/>
  <c r="M149"/>
  <c r="L149"/>
  <c r="K149"/>
  <c r="J149"/>
  <c r="I149"/>
  <c r="H149"/>
  <c r="G149"/>
  <c r="F149"/>
  <c r="E149"/>
  <c r="D149"/>
  <c r="C149"/>
  <c r="J145"/>
  <c r="H145"/>
  <c r="N144"/>
  <c r="M144"/>
  <c r="L144"/>
  <c r="K144"/>
  <c r="I144"/>
  <c r="G144"/>
  <c r="F144"/>
  <c r="E144"/>
  <c r="D144"/>
  <c r="D145" s="1"/>
  <c r="N143"/>
  <c r="M143"/>
  <c r="M145" s="1"/>
  <c r="L143"/>
  <c r="K143"/>
  <c r="I143"/>
  <c r="G143"/>
  <c r="G145" s="1"/>
  <c r="F143"/>
  <c r="E143"/>
  <c r="N137"/>
  <c r="M137"/>
  <c r="L137"/>
  <c r="K137"/>
  <c r="J137"/>
  <c r="I137"/>
  <c r="H137"/>
  <c r="G137"/>
  <c r="F137"/>
  <c r="E137"/>
  <c r="D137"/>
  <c r="C137"/>
  <c r="J134"/>
  <c r="H134"/>
  <c r="H163" s="1"/>
  <c r="N132"/>
  <c r="N134" s="1"/>
  <c r="M132"/>
  <c r="M134" s="1"/>
  <c r="L132"/>
  <c r="L134" s="1"/>
  <c r="K132"/>
  <c r="K134" s="1"/>
  <c r="I132"/>
  <c r="I134" s="1"/>
  <c r="G132"/>
  <c r="G134" s="1"/>
  <c r="F132"/>
  <c r="F134" s="1"/>
  <c r="E132"/>
  <c r="E134" s="1"/>
  <c r="D132"/>
  <c r="D134" s="1"/>
  <c r="J118"/>
  <c r="H118"/>
  <c r="N116"/>
  <c r="M116"/>
  <c r="L116"/>
  <c r="K116"/>
  <c r="I116"/>
  <c r="G116"/>
  <c r="F116"/>
  <c r="E116"/>
  <c r="N115"/>
  <c r="N118" s="1"/>
  <c r="M115"/>
  <c r="M118" s="1"/>
  <c r="L115"/>
  <c r="L118" s="1"/>
  <c r="K115"/>
  <c r="K118" s="1"/>
  <c r="I115"/>
  <c r="I118" s="1"/>
  <c r="G115"/>
  <c r="G118" s="1"/>
  <c r="F115"/>
  <c r="F118" s="1"/>
  <c r="E115"/>
  <c r="E118" s="1"/>
  <c r="D115"/>
  <c r="D118" s="1"/>
  <c r="N111"/>
  <c r="M111"/>
  <c r="L111"/>
  <c r="K111"/>
  <c r="J111"/>
  <c r="I111"/>
  <c r="H111"/>
  <c r="G111"/>
  <c r="F111"/>
  <c r="E111"/>
  <c r="D111"/>
  <c r="J107"/>
  <c r="H107"/>
  <c r="N106"/>
  <c r="M106"/>
  <c r="L106"/>
  <c r="K106"/>
  <c r="I106"/>
  <c r="G106"/>
  <c r="F106"/>
  <c r="E106"/>
  <c r="D106"/>
  <c r="D107" s="1"/>
  <c r="N105"/>
  <c r="M105"/>
  <c r="M107" s="1"/>
  <c r="L105"/>
  <c r="K105"/>
  <c r="K107" s="1"/>
  <c r="I105"/>
  <c r="G105"/>
  <c r="G107" s="1"/>
  <c r="F105"/>
  <c r="E105"/>
  <c r="E107" s="1"/>
  <c r="N99"/>
  <c r="M99"/>
  <c r="L99"/>
  <c r="K99"/>
  <c r="J99"/>
  <c r="I99"/>
  <c r="H99"/>
  <c r="G99"/>
  <c r="F99"/>
  <c r="E99"/>
  <c r="D99"/>
  <c r="C99"/>
  <c r="J96"/>
  <c r="H96"/>
  <c r="C96"/>
  <c r="N92"/>
  <c r="M92"/>
  <c r="L92"/>
  <c r="K92"/>
  <c r="I92"/>
  <c r="G92"/>
  <c r="F92"/>
  <c r="E92"/>
  <c r="D92"/>
  <c r="N91"/>
  <c r="M91"/>
  <c r="L91"/>
  <c r="K91"/>
  <c r="I91"/>
  <c r="G91"/>
  <c r="F91"/>
  <c r="E91"/>
  <c r="D91"/>
  <c r="J77"/>
  <c r="H77"/>
  <c r="N76"/>
  <c r="M76"/>
  <c r="L76"/>
  <c r="K76"/>
  <c r="I76"/>
  <c r="G76"/>
  <c r="F76"/>
  <c r="E76"/>
  <c r="N75"/>
  <c r="N77" s="1"/>
  <c r="M75"/>
  <c r="M77" s="1"/>
  <c r="L75"/>
  <c r="L77" s="1"/>
  <c r="K75"/>
  <c r="K77" s="1"/>
  <c r="I75"/>
  <c r="I77" s="1"/>
  <c r="G75"/>
  <c r="G77" s="1"/>
  <c r="F75"/>
  <c r="F77" s="1"/>
  <c r="E75"/>
  <c r="E77" s="1"/>
  <c r="D75"/>
  <c r="D77" s="1"/>
  <c r="N69"/>
  <c r="M69"/>
  <c r="L69"/>
  <c r="K69"/>
  <c r="J69"/>
  <c r="I69"/>
  <c r="H69"/>
  <c r="G69"/>
  <c r="F69"/>
  <c r="E69"/>
  <c r="D69"/>
  <c r="C69"/>
  <c r="C82" s="1"/>
  <c r="J65"/>
  <c r="H65"/>
  <c r="N64"/>
  <c r="M64"/>
  <c r="L64"/>
  <c r="K64"/>
  <c r="I64"/>
  <c r="G64"/>
  <c r="F64"/>
  <c r="E64"/>
  <c r="D64"/>
  <c r="D65" s="1"/>
  <c r="N63"/>
  <c r="M63"/>
  <c r="L63"/>
  <c r="K63"/>
  <c r="I63"/>
  <c r="G63"/>
  <c r="F63"/>
  <c r="E63"/>
  <c r="H52"/>
  <c r="N50"/>
  <c r="M50"/>
  <c r="L50"/>
  <c r="K50"/>
  <c r="I50"/>
  <c r="G50"/>
  <c r="F50"/>
  <c r="E50"/>
  <c r="D50"/>
  <c r="N48"/>
  <c r="M48"/>
  <c r="L48"/>
  <c r="K48"/>
  <c r="J48"/>
  <c r="J52" s="1"/>
  <c r="I48"/>
  <c r="G48"/>
  <c r="F48"/>
  <c r="F52" s="1"/>
  <c r="E48"/>
  <c r="E52" s="1"/>
  <c r="D48"/>
  <c r="J34"/>
  <c r="H34"/>
  <c r="N33"/>
  <c r="M33"/>
  <c r="L33"/>
  <c r="K33"/>
  <c r="I33"/>
  <c r="G33"/>
  <c r="F33"/>
  <c r="E33"/>
  <c r="N32"/>
  <c r="N34" s="1"/>
  <c r="M32"/>
  <c r="M34" s="1"/>
  <c r="L32"/>
  <c r="L34" s="1"/>
  <c r="K32"/>
  <c r="K34" s="1"/>
  <c r="I32"/>
  <c r="I34" s="1"/>
  <c r="G32"/>
  <c r="G34" s="1"/>
  <c r="F32"/>
  <c r="F34" s="1"/>
  <c r="E32"/>
  <c r="E34" s="1"/>
  <c r="D32"/>
  <c r="D34" s="1"/>
  <c r="N25"/>
  <c r="M25"/>
  <c r="L25"/>
  <c r="K25"/>
  <c r="J25"/>
  <c r="I25"/>
  <c r="H25"/>
  <c r="G25"/>
  <c r="F25"/>
  <c r="E25"/>
  <c r="D25"/>
  <c r="J21"/>
  <c r="H21"/>
  <c r="N20"/>
  <c r="M20"/>
  <c r="L20"/>
  <c r="K20"/>
  <c r="I20"/>
  <c r="G20"/>
  <c r="F20"/>
  <c r="E20"/>
  <c r="D20"/>
  <c r="D21" s="1"/>
  <c r="N19"/>
  <c r="M19"/>
  <c r="L19"/>
  <c r="K19"/>
  <c r="I19"/>
  <c r="G19"/>
  <c r="F19"/>
  <c r="E19"/>
  <c r="J11"/>
  <c r="H11"/>
  <c r="G11"/>
  <c r="F11"/>
  <c r="E11"/>
  <c r="D11"/>
  <c r="C11"/>
  <c r="N10"/>
  <c r="N11" s="1"/>
  <c r="M10"/>
  <c r="M11" s="1"/>
  <c r="L10"/>
  <c r="L11" s="1"/>
  <c r="K10"/>
  <c r="K11" s="1"/>
  <c r="I10"/>
  <c r="I11" s="1"/>
  <c r="N10" i="24"/>
  <c r="M10"/>
  <c r="M12" s="1"/>
  <c r="L10"/>
  <c r="K10"/>
  <c r="I10"/>
  <c r="G10"/>
  <c r="G12" s="1"/>
  <c r="F10"/>
  <c r="E10"/>
  <c r="D10"/>
  <c r="N10" i="10"/>
  <c r="N12" s="1"/>
  <c r="M10"/>
  <c r="L10"/>
  <c r="K10"/>
  <c r="I10"/>
  <c r="I12" s="1"/>
  <c r="G10"/>
  <c r="F10"/>
  <c r="E10"/>
  <c r="D10"/>
  <c r="D12" s="1"/>
  <c r="J34" i="27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M19"/>
  <c r="M22" s="1"/>
  <c r="L19"/>
  <c r="K19"/>
  <c r="I19"/>
  <c r="G19"/>
  <c r="G22" s="1"/>
  <c r="F19"/>
  <c r="E19"/>
  <c r="N13"/>
  <c r="M13"/>
  <c r="L13"/>
  <c r="K13"/>
  <c r="J13"/>
  <c r="I13"/>
  <c r="H13"/>
  <c r="G13"/>
  <c r="F13"/>
  <c r="E13"/>
  <c r="D13"/>
  <c r="C13"/>
  <c r="N10"/>
  <c r="M10"/>
  <c r="L10"/>
  <c r="K10"/>
  <c r="J10"/>
  <c r="I10"/>
  <c r="H10"/>
  <c r="G10"/>
  <c r="F10"/>
  <c r="E10"/>
  <c r="D10"/>
  <c r="C10"/>
  <c r="J36" i="26"/>
  <c r="H36"/>
  <c r="N34"/>
  <c r="M34"/>
  <c r="L34"/>
  <c r="K34"/>
  <c r="I34"/>
  <c r="G34"/>
  <c r="F34"/>
  <c r="E34"/>
  <c r="N33"/>
  <c r="N36" s="1"/>
  <c r="M33"/>
  <c r="M36" s="1"/>
  <c r="L33"/>
  <c r="L36" s="1"/>
  <c r="K33"/>
  <c r="K36" s="1"/>
  <c r="I33"/>
  <c r="I36" s="1"/>
  <c r="G33"/>
  <c r="G36" s="1"/>
  <c r="F33"/>
  <c r="F36" s="1"/>
  <c r="E33"/>
  <c r="E36" s="1"/>
  <c r="D33"/>
  <c r="D36" s="1"/>
  <c r="N28"/>
  <c r="M28"/>
  <c r="L28"/>
  <c r="K28"/>
  <c r="J28"/>
  <c r="I28"/>
  <c r="H28"/>
  <c r="G28"/>
  <c r="F28"/>
  <c r="E28"/>
  <c r="D28"/>
  <c r="J24"/>
  <c r="H24"/>
  <c r="N22"/>
  <c r="M22"/>
  <c r="L22"/>
  <c r="K22"/>
  <c r="I22"/>
  <c r="G22"/>
  <c r="F22"/>
  <c r="E22"/>
  <c r="D22"/>
  <c r="D24" s="1"/>
  <c r="N21"/>
  <c r="M21"/>
  <c r="L21"/>
  <c r="L24" s="1"/>
  <c r="K21"/>
  <c r="I21"/>
  <c r="G21"/>
  <c r="F21"/>
  <c r="F24" s="1"/>
  <c r="E21"/>
  <c r="N15"/>
  <c r="M15"/>
  <c r="L15"/>
  <c r="K15"/>
  <c r="J15"/>
  <c r="I15"/>
  <c r="H15"/>
  <c r="G15"/>
  <c r="F15"/>
  <c r="E15"/>
  <c r="D15"/>
  <c r="C15"/>
  <c r="J12"/>
  <c r="H12"/>
  <c r="N10"/>
  <c r="N12" s="1"/>
  <c r="M10"/>
  <c r="M12" s="1"/>
  <c r="L10"/>
  <c r="L12" s="1"/>
  <c r="K10"/>
  <c r="K12" s="1"/>
  <c r="I10"/>
  <c r="I12" s="1"/>
  <c r="G10"/>
  <c r="G12" s="1"/>
  <c r="F10"/>
  <c r="F12" s="1"/>
  <c r="E10"/>
  <c r="E12" s="1"/>
  <c r="D10"/>
  <c r="D12" s="1"/>
  <c r="J34" i="25"/>
  <c r="H34"/>
  <c r="N33"/>
  <c r="M33"/>
  <c r="L33"/>
  <c r="K33"/>
  <c r="I33"/>
  <c r="G33"/>
  <c r="F33"/>
  <c r="E33"/>
  <c r="N32"/>
  <c r="N34" s="1"/>
  <c r="M32"/>
  <c r="M34" s="1"/>
  <c r="L32"/>
  <c r="L34" s="1"/>
  <c r="K32"/>
  <c r="K34" s="1"/>
  <c r="I32"/>
  <c r="I34" s="1"/>
  <c r="G32"/>
  <c r="G34" s="1"/>
  <c r="F32"/>
  <c r="F34" s="1"/>
  <c r="E32"/>
  <c r="E34" s="1"/>
  <c r="D32"/>
  <c r="D34" s="1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M19"/>
  <c r="L19"/>
  <c r="K19"/>
  <c r="K22" s="1"/>
  <c r="I19"/>
  <c r="G19"/>
  <c r="F19"/>
  <c r="E19"/>
  <c r="E22" s="1"/>
  <c r="N13"/>
  <c r="M13"/>
  <c r="L13"/>
  <c r="K13"/>
  <c r="J13"/>
  <c r="I13"/>
  <c r="H13"/>
  <c r="G13"/>
  <c r="F13"/>
  <c r="E13"/>
  <c r="D13"/>
  <c r="C13"/>
  <c r="N10"/>
  <c r="M10"/>
  <c r="L10"/>
  <c r="K10"/>
  <c r="J10"/>
  <c r="I10"/>
  <c r="H10"/>
  <c r="G10"/>
  <c r="F10"/>
  <c r="E10"/>
  <c r="E39" s="1"/>
  <c r="D10"/>
  <c r="C10"/>
  <c r="J34" i="24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7"/>
  <c r="M27"/>
  <c r="L27"/>
  <c r="K27"/>
  <c r="J27"/>
  <c r="I27"/>
  <c r="H27"/>
  <c r="G27"/>
  <c r="F27"/>
  <c r="E27"/>
  <c r="D27"/>
  <c r="C27"/>
  <c r="J23"/>
  <c r="H23"/>
  <c r="N21"/>
  <c r="M21"/>
  <c r="L21"/>
  <c r="K21"/>
  <c r="I21"/>
  <c r="G21"/>
  <c r="F21"/>
  <c r="E21"/>
  <c r="D21"/>
  <c r="D23" s="1"/>
  <c r="N20"/>
  <c r="M20"/>
  <c r="L20"/>
  <c r="K20"/>
  <c r="K23" s="1"/>
  <c r="I20"/>
  <c r="G20"/>
  <c r="F20"/>
  <c r="E20"/>
  <c r="E23" s="1"/>
  <c r="N15"/>
  <c r="M15"/>
  <c r="L15"/>
  <c r="K15"/>
  <c r="J15"/>
  <c r="I15"/>
  <c r="H15"/>
  <c r="G15"/>
  <c r="F15"/>
  <c r="E15"/>
  <c r="D15"/>
  <c r="C15"/>
  <c r="J12"/>
  <c r="H12"/>
  <c r="N12"/>
  <c r="L12"/>
  <c r="K12"/>
  <c r="I12"/>
  <c r="F12"/>
  <c r="E12"/>
  <c r="D12"/>
  <c r="J34" i="23"/>
  <c r="H34"/>
  <c r="N32"/>
  <c r="M32"/>
  <c r="L32"/>
  <c r="K32"/>
  <c r="I32"/>
  <c r="G32"/>
  <c r="F32"/>
  <c r="E32"/>
  <c r="N34"/>
  <c r="M34"/>
  <c r="L34"/>
  <c r="K34"/>
  <c r="I34"/>
  <c r="G34"/>
  <c r="F34"/>
  <c r="E34"/>
  <c r="D34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N22" s="1"/>
  <c r="M19"/>
  <c r="L19"/>
  <c r="L22" s="1"/>
  <c r="K19"/>
  <c r="I19"/>
  <c r="I22" s="1"/>
  <c r="G19"/>
  <c r="F19"/>
  <c r="F22" s="1"/>
  <c r="E19"/>
  <c r="N13"/>
  <c r="M13"/>
  <c r="L13"/>
  <c r="K13"/>
  <c r="J13"/>
  <c r="I13"/>
  <c r="H13"/>
  <c r="G13"/>
  <c r="F13"/>
  <c r="E13"/>
  <c r="D13"/>
  <c r="C13"/>
  <c r="J10"/>
  <c r="H10"/>
  <c r="C10"/>
  <c r="N10"/>
  <c r="M10"/>
  <c r="L10"/>
  <c r="K10"/>
  <c r="I10"/>
  <c r="G10"/>
  <c r="F10"/>
  <c r="E10"/>
  <c r="D10"/>
  <c r="J34" i="20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N22" s="1"/>
  <c r="M19"/>
  <c r="L19"/>
  <c r="K19"/>
  <c r="I19"/>
  <c r="I22" s="1"/>
  <c r="G19"/>
  <c r="F19"/>
  <c r="E19"/>
  <c r="N13"/>
  <c r="M13"/>
  <c r="L13"/>
  <c r="K13"/>
  <c r="J13"/>
  <c r="I13"/>
  <c r="H13"/>
  <c r="G13"/>
  <c r="F13"/>
  <c r="E13"/>
  <c r="D13"/>
  <c r="C13"/>
  <c r="N10"/>
  <c r="M10"/>
  <c r="L10"/>
  <c r="K10"/>
  <c r="J10"/>
  <c r="I10"/>
  <c r="H10"/>
  <c r="G10"/>
  <c r="F10"/>
  <c r="E10"/>
  <c r="D10"/>
  <c r="C10"/>
  <c r="J34" i="19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1"/>
  <c r="M21"/>
  <c r="L21"/>
  <c r="K21"/>
  <c r="I21"/>
  <c r="G21"/>
  <c r="F21"/>
  <c r="E21"/>
  <c r="D21"/>
  <c r="D22" s="1"/>
  <c r="N20"/>
  <c r="M20"/>
  <c r="L20"/>
  <c r="L22" s="1"/>
  <c r="K20"/>
  <c r="I20"/>
  <c r="G20"/>
  <c r="F20"/>
  <c r="F22" s="1"/>
  <c r="E20"/>
  <c r="N14"/>
  <c r="M14"/>
  <c r="L14"/>
  <c r="K14"/>
  <c r="J14"/>
  <c r="I14"/>
  <c r="H14"/>
  <c r="G14"/>
  <c r="F14"/>
  <c r="E14"/>
  <c r="D14"/>
  <c r="C14"/>
  <c r="J11"/>
  <c r="H11"/>
  <c r="N9"/>
  <c r="N11" s="1"/>
  <c r="M9"/>
  <c r="M11" s="1"/>
  <c r="L9"/>
  <c r="L11" s="1"/>
  <c r="L39" s="1"/>
  <c r="K9"/>
  <c r="K11" s="1"/>
  <c r="I9"/>
  <c r="I11" s="1"/>
  <c r="G9"/>
  <c r="G11" s="1"/>
  <c r="F9"/>
  <c r="F11" s="1"/>
  <c r="F39" s="1"/>
  <c r="E9"/>
  <c r="E11" s="1"/>
  <c r="D9"/>
  <c r="D11" s="1"/>
  <c r="J35" i="18"/>
  <c r="H35"/>
  <c r="N33"/>
  <c r="M33"/>
  <c r="L33"/>
  <c r="K33"/>
  <c r="I33"/>
  <c r="G33"/>
  <c r="F33"/>
  <c r="E33"/>
  <c r="N32"/>
  <c r="N35" s="1"/>
  <c r="M32"/>
  <c r="M35" s="1"/>
  <c r="L32"/>
  <c r="L35" s="1"/>
  <c r="K32"/>
  <c r="K35" s="1"/>
  <c r="I32"/>
  <c r="I35" s="1"/>
  <c r="G32"/>
  <c r="G35" s="1"/>
  <c r="F32"/>
  <c r="F35" s="1"/>
  <c r="E32"/>
  <c r="E35" s="1"/>
  <c r="D32"/>
  <c r="D35" s="1"/>
  <c r="N28"/>
  <c r="M28"/>
  <c r="L28"/>
  <c r="K28"/>
  <c r="J28"/>
  <c r="I28"/>
  <c r="H28"/>
  <c r="G28"/>
  <c r="F28"/>
  <c r="E28"/>
  <c r="D28"/>
  <c r="J24"/>
  <c r="H24"/>
  <c r="N23"/>
  <c r="M23"/>
  <c r="L23"/>
  <c r="K23"/>
  <c r="I23"/>
  <c r="G23"/>
  <c r="F23"/>
  <c r="E23"/>
  <c r="D23"/>
  <c r="D24" s="1"/>
  <c r="N22"/>
  <c r="M22"/>
  <c r="L22"/>
  <c r="K22"/>
  <c r="I22"/>
  <c r="G22"/>
  <c r="F22"/>
  <c r="E22"/>
  <c r="N16"/>
  <c r="M16"/>
  <c r="L16"/>
  <c r="K16"/>
  <c r="J16"/>
  <c r="I16"/>
  <c r="H16"/>
  <c r="G16"/>
  <c r="F16"/>
  <c r="E16"/>
  <c r="D16"/>
  <c r="C16"/>
  <c r="J13"/>
  <c r="H13"/>
  <c r="C13"/>
  <c r="N9"/>
  <c r="M9"/>
  <c r="L9"/>
  <c r="K9"/>
  <c r="I9"/>
  <c r="G9"/>
  <c r="F9"/>
  <c r="E9"/>
  <c r="D9"/>
  <c r="N8"/>
  <c r="M8"/>
  <c r="L8"/>
  <c r="K8"/>
  <c r="I8"/>
  <c r="G8"/>
  <c r="F8"/>
  <c r="E8"/>
  <c r="D8"/>
  <c r="J37" i="17"/>
  <c r="H37"/>
  <c r="N36"/>
  <c r="M36"/>
  <c r="L36"/>
  <c r="K36"/>
  <c r="I36"/>
  <c r="G36"/>
  <c r="F36"/>
  <c r="E36"/>
  <c r="N35"/>
  <c r="N37" s="1"/>
  <c r="M35"/>
  <c r="M37" s="1"/>
  <c r="L35"/>
  <c r="L37" s="1"/>
  <c r="K35"/>
  <c r="K37" s="1"/>
  <c r="I35"/>
  <c r="I37" s="1"/>
  <c r="G35"/>
  <c r="G37" s="1"/>
  <c r="F35"/>
  <c r="F37" s="1"/>
  <c r="E35"/>
  <c r="E37" s="1"/>
  <c r="D35"/>
  <c r="D37" s="1"/>
  <c r="N29"/>
  <c r="M29"/>
  <c r="L29"/>
  <c r="K29"/>
  <c r="J29"/>
  <c r="I29"/>
  <c r="H29"/>
  <c r="G29"/>
  <c r="F29"/>
  <c r="E29"/>
  <c r="D29"/>
  <c r="C29"/>
  <c r="J25"/>
  <c r="H25"/>
  <c r="N24"/>
  <c r="M24"/>
  <c r="L24"/>
  <c r="K24"/>
  <c r="I24"/>
  <c r="G24"/>
  <c r="F24"/>
  <c r="E24"/>
  <c r="D24"/>
  <c r="D25" s="1"/>
  <c r="N23"/>
  <c r="M23"/>
  <c r="M25" s="1"/>
  <c r="L23"/>
  <c r="K23"/>
  <c r="K25" s="1"/>
  <c r="I23"/>
  <c r="G23"/>
  <c r="G25" s="1"/>
  <c r="F23"/>
  <c r="E23"/>
  <c r="E25" s="1"/>
  <c r="N15"/>
  <c r="M15"/>
  <c r="L15"/>
  <c r="K15"/>
  <c r="J15"/>
  <c r="I15"/>
  <c r="H15"/>
  <c r="G15"/>
  <c r="F15"/>
  <c r="E15"/>
  <c r="D15"/>
  <c r="C15"/>
  <c r="C42" s="1"/>
  <c r="H12"/>
  <c r="N10"/>
  <c r="M10"/>
  <c r="L10"/>
  <c r="K10"/>
  <c r="I10"/>
  <c r="G10"/>
  <c r="F10"/>
  <c r="E10"/>
  <c r="D10"/>
  <c r="N8"/>
  <c r="M8"/>
  <c r="M12" s="1"/>
  <c r="L8"/>
  <c r="K8"/>
  <c r="K12" s="1"/>
  <c r="K42" s="1"/>
  <c r="J8"/>
  <c r="J12" s="1"/>
  <c r="I8"/>
  <c r="G8"/>
  <c r="G12" s="1"/>
  <c r="F8"/>
  <c r="F12" s="1"/>
  <c r="E8"/>
  <c r="E12" s="1"/>
  <c r="D8"/>
  <c r="J35" i="16"/>
  <c r="H35"/>
  <c r="N34"/>
  <c r="M34"/>
  <c r="L34"/>
  <c r="K34"/>
  <c r="I34"/>
  <c r="G34"/>
  <c r="F34"/>
  <c r="E34"/>
  <c r="N33"/>
  <c r="N35" s="1"/>
  <c r="M33"/>
  <c r="M35" s="1"/>
  <c r="L33"/>
  <c r="L35" s="1"/>
  <c r="K33"/>
  <c r="K35" s="1"/>
  <c r="I33"/>
  <c r="I35" s="1"/>
  <c r="G33"/>
  <c r="G35" s="1"/>
  <c r="F33"/>
  <c r="F35" s="1"/>
  <c r="E33"/>
  <c r="E35" s="1"/>
  <c r="D33"/>
  <c r="D35" s="1"/>
  <c r="N27"/>
  <c r="M27"/>
  <c r="L27"/>
  <c r="K27"/>
  <c r="J27"/>
  <c r="I27"/>
  <c r="H27"/>
  <c r="G27"/>
  <c r="F27"/>
  <c r="E27"/>
  <c r="D27"/>
  <c r="J23"/>
  <c r="H23"/>
  <c r="N22"/>
  <c r="M22"/>
  <c r="L22"/>
  <c r="K22"/>
  <c r="I22"/>
  <c r="G22"/>
  <c r="F22"/>
  <c r="E22"/>
  <c r="D22"/>
  <c r="D23" s="1"/>
  <c r="N21"/>
  <c r="M21"/>
  <c r="L21"/>
  <c r="K21"/>
  <c r="I21"/>
  <c r="I23" s="1"/>
  <c r="G21"/>
  <c r="F21"/>
  <c r="E21"/>
  <c r="N14"/>
  <c r="M14"/>
  <c r="L14"/>
  <c r="K14"/>
  <c r="J14"/>
  <c r="I14"/>
  <c r="H14"/>
  <c r="G14"/>
  <c r="F14"/>
  <c r="E14"/>
  <c r="D14"/>
  <c r="C14"/>
  <c r="J11"/>
  <c r="H11"/>
  <c r="C11"/>
  <c r="N10"/>
  <c r="N11" s="1"/>
  <c r="M10"/>
  <c r="M11" s="1"/>
  <c r="L10"/>
  <c r="L11" s="1"/>
  <c r="K10"/>
  <c r="K11" s="1"/>
  <c r="I10"/>
  <c r="I11" s="1"/>
  <c r="G10"/>
  <c r="G11" s="1"/>
  <c r="F10"/>
  <c r="F11" s="1"/>
  <c r="E10"/>
  <c r="E11" s="1"/>
  <c r="D10"/>
  <c r="D11" s="1"/>
  <c r="J34" i="13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N22" s="1"/>
  <c r="M19"/>
  <c r="L19"/>
  <c r="K19"/>
  <c r="I19"/>
  <c r="G19"/>
  <c r="F19"/>
  <c r="E19"/>
  <c r="N13"/>
  <c r="M13"/>
  <c r="L13"/>
  <c r="K13"/>
  <c r="J13"/>
  <c r="I13"/>
  <c r="H13"/>
  <c r="G13"/>
  <c r="F13"/>
  <c r="E13"/>
  <c r="D13"/>
  <c r="C13"/>
  <c r="N10"/>
  <c r="M10"/>
  <c r="L10"/>
  <c r="K10"/>
  <c r="J10"/>
  <c r="I10"/>
  <c r="H10"/>
  <c r="G10"/>
  <c r="F10"/>
  <c r="E10"/>
  <c r="D10"/>
  <c r="D39" s="1"/>
  <c r="C10"/>
  <c r="J36" i="12"/>
  <c r="H36"/>
  <c r="N34"/>
  <c r="M34"/>
  <c r="L34"/>
  <c r="K34"/>
  <c r="I34"/>
  <c r="G34"/>
  <c r="F34"/>
  <c r="E34"/>
  <c r="N33"/>
  <c r="N36" s="1"/>
  <c r="M33"/>
  <c r="M36" s="1"/>
  <c r="L33"/>
  <c r="L36" s="1"/>
  <c r="K33"/>
  <c r="K36" s="1"/>
  <c r="I33"/>
  <c r="I36" s="1"/>
  <c r="G33"/>
  <c r="G36" s="1"/>
  <c r="F33"/>
  <c r="F36" s="1"/>
  <c r="E33"/>
  <c r="E36" s="1"/>
  <c r="D33"/>
  <c r="D36" s="1"/>
  <c r="N28"/>
  <c r="M28"/>
  <c r="L28"/>
  <c r="K28"/>
  <c r="J28"/>
  <c r="I28"/>
  <c r="H28"/>
  <c r="G28"/>
  <c r="F28"/>
  <c r="E28"/>
  <c r="D28"/>
  <c r="J24"/>
  <c r="H24"/>
  <c r="N22"/>
  <c r="M22"/>
  <c r="L22"/>
  <c r="K22"/>
  <c r="I22"/>
  <c r="G22"/>
  <c r="F22"/>
  <c r="E22"/>
  <c r="D22"/>
  <c r="D24" s="1"/>
  <c r="N21"/>
  <c r="M21"/>
  <c r="M24" s="1"/>
  <c r="L21"/>
  <c r="K21"/>
  <c r="K24" s="1"/>
  <c r="I21"/>
  <c r="G21"/>
  <c r="G24" s="1"/>
  <c r="F21"/>
  <c r="E21"/>
  <c r="E24" s="1"/>
  <c r="N15"/>
  <c r="M15"/>
  <c r="L15"/>
  <c r="K15"/>
  <c r="J15"/>
  <c r="I15"/>
  <c r="H15"/>
  <c r="G15"/>
  <c r="F15"/>
  <c r="E15"/>
  <c r="D15"/>
  <c r="C15"/>
  <c r="N12"/>
  <c r="M12"/>
  <c r="M41" s="1"/>
  <c r="L12"/>
  <c r="K12"/>
  <c r="K41" s="1"/>
  <c r="J12"/>
  <c r="I12"/>
  <c r="H12"/>
  <c r="G12"/>
  <c r="F12"/>
  <c r="E12"/>
  <c r="E41" s="1"/>
  <c r="D12"/>
  <c r="J35" i="11"/>
  <c r="H35"/>
  <c r="N34"/>
  <c r="M34"/>
  <c r="L34"/>
  <c r="K34"/>
  <c r="I34"/>
  <c r="G34"/>
  <c r="F34"/>
  <c r="E34"/>
  <c r="N33"/>
  <c r="N35" s="1"/>
  <c r="M33"/>
  <c r="M35" s="1"/>
  <c r="L33"/>
  <c r="L35" s="1"/>
  <c r="K33"/>
  <c r="K35" s="1"/>
  <c r="I33"/>
  <c r="I35" s="1"/>
  <c r="G33"/>
  <c r="G35" s="1"/>
  <c r="F33"/>
  <c r="F35" s="1"/>
  <c r="E33"/>
  <c r="E35" s="1"/>
  <c r="D33"/>
  <c r="D35" s="1"/>
  <c r="N27"/>
  <c r="M27"/>
  <c r="L27"/>
  <c r="K27"/>
  <c r="J27"/>
  <c r="I27"/>
  <c r="H27"/>
  <c r="G27"/>
  <c r="F27"/>
  <c r="E27"/>
  <c r="D27"/>
  <c r="C27"/>
  <c r="J23"/>
  <c r="H23"/>
  <c r="N21"/>
  <c r="M21"/>
  <c r="L21"/>
  <c r="K21"/>
  <c r="I21"/>
  <c r="G21"/>
  <c r="F21"/>
  <c r="E21"/>
  <c r="D21"/>
  <c r="D23" s="1"/>
  <c r="N20"/>
  <c r="M20"/>
  <c r="L20"/>
  <c r="L23" s="1"/>
  <c r="K20"/>
  <c r="I20"/>
  <c r="G20"/>
  <c r="F20"/>
  <c r="F23" s="1"/>
  <c r="E20"/>
  <c r="N14"/>
  <c r="M14"/>
  <c r="L14"/>
  <c r="K14"/>
  <c r="J14"/>
  <c r="I14"/>
  <c r="H14"/>
  <c r="G14"/>
  <c r="F14"/>
  <c r="E14"/>
  <c r="D14"/>
  <c r="C14"/>
  <c r="J11"/>
  <c r="H11"/>
  <c r="C11"/>
  <c r="N8"/>
  <c r="N11" s="1"/>
  <c r="M8"/>
  <c r="M11" s="1"/>
  <c r="L8"/>
  <c r="L11" s="1"/>
  <c r="K8"/>
  <c r="K11" s="1"/>
  <c r="I8"/>
  <c r="I11" s="1"/>
  <c r="G8"/>
  <c r="G11" s="1"/>
  <c r="F8"/>
  <c r="F11" s="1"/>
  <c r="E8"/>
  <c r="E11" s="1"/>
  <c r="D8"/>
  <c r="D11" s="1"/>
  <c r="J34" i="10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7"/>
  <c r="M27"/>
  <c r="L27"/>
  <c r="K27"/>
  <c r="J27"/>
  <c r="I27"/>
  <c r="H27"/>
  <c r="G27"/>
  <c r="F27"/>
  <c r="E27"/>
  <c r="D27"/>
  <c r="C27"/>
  <c r="J23"/>
  <c r="H23"/>
  <c r="N21"/>
  <c r="M21"/>
  <c r="L21"/>
  <c r="K21"/>
  <c r="I21"/>
  <c r="G21"/>
  <c r="F21"/>
  <c r="E21"/>
  <c r="D21"/>
  <c r="D23" s="1"/>
  <c r="N20"/>
  <c r="N23" s="1"/>
  <c r="M20"/>
  <c r="L20"/>
  <c r="L23" s="1"/>
  <c r="K20"/>
  <c r="I20"/>
  <c r="I23" s="1"/>
  <c r="G20"/>
  <c r="F20"/>
  <c r="F23" s="1"/>
  <c r="E20"/>
  <c r="N15"/>
  <c r="M15"/>
  <c r="L15"/>
  <c r="K15"/>
  <c r="J15"/>
  <c r="I15"/>
  <c r="H15"/>
  <c r="G15"/>
  <c r="F15"/>
  <c r="E15"/>
  <c r="D15"/>
  <c r="C15"/>
  <c r="J12"/>
  <c r="H12"/>
  <c r="M12"/>
  <c r="L12"/>
  <c r="K12"/>
  <c r="G12"/>
  <c r="F12"/>
  <c r="E12"/>
  <c r="J34" i="9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M19"/>
  <c r="L19"/>
  <c r="L22" s="1"/>
  <c r="K19"/>
  <c r="I19"/>
  <c r="G19"/>
  <c r="F19"/>
  <c r="F22" s="1"/>
  <c r="E19"/>
  <c r="N13"/>
  <c r="M13"/>
  <c r="L13"/>
  <c r="K13"/>
  <c r="J13"/>
  <c r="I13"/>
  <c r="H13"/>
  <c r="G13"/>
  <c r="F13"/>
  <c r="E13"/>
  <c r="D13"/>
  <c r="C13"/>
  <c r="N10"/>
  <c r="M10"/>
  <c r="L10"/>
  <c r="K10"/>
  <c r="J10"/>
  <c r="I10"/>
  <c r="H10"/>
  <c r="G10"/>
  <c r="F10"/>
  <c r="F39" s="1"/>
  <c r="E10"/>
  <c r="D10"/>
  <c r="C10"/>
  <c r="J34" i="6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0"/>
  <c r="M20"/>
  <c r="L20"/>
  <c r="K20"/>
  <c r="I20"/>
  <c r="G20"/>
  <c r="F20"/>
  <c r="E20"/>
  <c r="D20"/>
  <c r="D22" s="1"/>
  <c r="N19"/>
  <c r="N22" s="1"/>
  <c r="M19"/>
  <c r="L19"/>
  <c r="L22" s="1"/>
  <c r="K19"/>
  <c r="I19"/>
  <c r="I22" s="1"/>
  <c r="G19"/>
  <c r="F19"/>
  <c r="F22" s="1"/>
  <c r="E19"/>
  <c r="N13"/>
  <c r="M13"/>
  <c r="L13"/>
  <c r="K13"/>
  <c r="J13"/>
  <c r="I13"/>
  <c r="H13"/>
  <c r="G13"/>
  <c r="F13"/>
  <c r="E13"/>
  <c r="D13"/>
  <c r="C13"/>
  <c r="N10"/>
  <c r="M10"/>
  <c r="L10"/>
  <c r="K10"/>
  <c r="J10"/>
  <c r="I10"/>
  <c r="H10"/>
  <c r="G10"/>
  <c r="F10"/>
  <c r="E10"/>
  <c r="D10"/>
  <c r="C10"/>
  <c r="J34" i="5"/>
  <c r="H34"/>
  <c r="N32"/>
  <c r="M32"/>
  <c r="L32"/>
  <c r="K32"/>
  <c r="I32"/>
  <c r="G32"/>
  <c r="F32"/>
  <c r="E32"/>
  <c r="N31"/>
  <c r="N34" s="1"/>
  <c r="M31"/>
  <c r="M34" s="1"/>
  <c r="L31"/>
  <c r="L34" s="1"/>
  <c r="K31"/>
  <c r="K34" s="1"/>
  <c r="I31"/>
  <c r="I34" s="1"/>
  <c r="G31"/>
  <c r="G34" s="1"/>
  <c r="F31"/>
  <c r="F34" s="1"/>
  <c r="E31"/>
  <c r="E34" s="1"/>
  <c r="D31"/>
  <c r="D34" s="1"/>
  <c r="N26"/>
  <c r="M26"/>
  <c r="L26"/>
  <c r="K26"/>
  <c r="J26"/>
  <c r="I26"/>
  <c r="H26"/>
  <c r="G26"/>
  <c r="F26"/>
  <c r="E26"/>
  <c r="D26"/>
  <c r="C26"/>
  <c r="J22"/>
  <c r="H22"/>
  <c r="N21"/>
  <c r="M21"/>
  <c r="L21"/>
  <c r="K21"/>
  <c r="I21"/>
  <c r="G21"/>
  <c r="F21"/>
  <c r="E21"/>
  <c r="D21"/>
  <c r="D22" s="1"/>
  <c r="N20"/>
  <c r="N22" s="1"/>
  <c r="M20"/>
  <c r="L20"/>
  <c r="L22" s="1"/>
  <c r="K20"/>
  <c r="I20"/>
  <c r="G20"/>
  <c r="F20"/>
  <c r="F22" s="1"/>
  <c r="E20"/>
  <c r="N14"/>
  <c r="M14"/>
  <c r="L14"/>
  <c r="K14"/>
  <c r="J14"/>
  <c r="I14"/>
  <c r="H14"/>
  <c r="G14"/>
  <c r="F14"/>
  <c r="E14"/>
  <c r="D14"/>
  <c r="C14"/>
  <c r="J11"/>
  <c r="H11"/>
  <c r="N9"/>
  <c r="N11" s="1"/>
  <c r="N39" s="1"/>
  <c r="M9"/>
  <c r="M11" s="1"/>
  <c r="L9"/>
  <c r="L11" s="1"/>
  <c r="K9"/>
  <c r="K11" s="1"/>
  <c r="I9"/>
  <c r="I11" s="1"/>
  <c r="G9"/>
  <c r="G11" s="1"/>
  <c r="F9"/>
  <c r="F11" s="1"/>
  <c r="E9"/>
  <c r="E11" s="1"/>
  <c r="D9"/>
  <c r="D11" s="1"/>
  <c r="J35" i="4"/>
  <c r="H35"/>
  <c r="N33"/>
  <c r="M33"/>
  <c r="L33"/>
  <c r="K33"/>
  <c r="I33"/>
  <c r="G33"/>
  <c r="F33"/>
  <c r="E33"/>
  <c r="N32"/>
  <c r="N35" s="1"/>
  <c r="M32"/>
  <c r="M35" s="1"/>
  <c r="L32"/>
  <c r="L35" s="1"/>
  <c r="K32"/>
  <c r="K35" s="1"/>
  <c r="I32"/>
  <c r="I35" s="1"/>
  <c r="G32"/>
  <c r="G35" s="1"/>
  <c r="F32"/>
  <c r="F35" s="1"/>
  <c r="E32"/>
  <c r="E35" s="1"/>
  <c r="D32"/>
  <c r="D35" s="1"/>
  <c r="N28"/>
  <c r="M28"/>
  <c r="L28"/>
  <c r="K28"/>
  <c r="J28"/>
  <c r="I28"/>
  <c r="H28"/>
  <c r="G28"/>
  <c r="F28"/>
  <c r="E28"/>
  <c r="D28"/>
  <c r="J24"/>
  <c r="H24"/>
  <c r="N23"/>
  <c r="M23"/>
  <c r="L23"/>
  <c r="K23"/>
  <c r="I23"/>
  <c r="G23"/>
  <c r="F23"/>
  <c r="E23"/>
  <c r="D23"/>
  <c r="D24" s="1"/>
  <c r="N22"/>
  <c r="N24" s="1"/>
  <c r="M22"/>
  <c r="L22"/>
  <c r="L24" s="1"/>
  <c r="K22"/>
  <c r="I22"/>
  <c r="I24" s="1"/>
  <c r="G22"/>
  <c r="F22"/>
  <c r="F24" s="1"/>
  <c r="E22"/>
  <c r="N16"/>
  <c r="M16"/>
  <c r="L16"/>
  <c r="K16"/>
  <c r="J16"/>
  <c r="I16"/>
  <c r="H16"/>
  <c r="G16"/>
  <c r="F16"/>
  <c r="E16"/>
  <c r="D16"/>
  <c r="C16"/>
  <c r="J13"/>
  <c r="H13"/>
  <c r="C13"/>
  <c r="C40" s="1"/>
  <c r="N9"/>
  <c r="M9"/>
  <c r="L9"/>
  <c r="K9"/>
  <c r="I9"/>
  <c r="G9"/>
  <c r="F9"/>
  <c r="E9"/>
  <c r="D9"/>
  <c r="N8"/>
  <c r="N13" s="1"/>
  <c r="M8"/>
  <c r="L8"/>
  <c r="L13" s="1"/>
  <c r="K8"/>
  <c r="I8"/>
  <c r="I13" s="1"/>
  <c r="G8"/>
  <c r="F8"/>
  <c r="F13" s="1"/>
  <c r="E8"/>
  <c r="D8"/>
  <c r="D13" s="1"/>
  <c r="J37" i="3"/>
  <c r="H37"/>
  <c r="N36"/>
  <c r="M36"/>
  <c r="L36"/>
  <c r="K36"/>
  <c r="I36"/>
  <c r="G36"/>
  <c r="F36"/>
  <c r="E36"/>
  <c r="N35"/>
  <c r="N37" s="1"/>
  <c r="M35"/>
  <c r="M37" s="1"/>
  <c r="L35"/>
  <c r="L37" s="1"/>
  <c r="K35"/>
  <c r="K37" s="1"/>
  <c r="I35"/>
  <c r="I37" s="1"/>
  <c r="G35"/>
  <c r="G37" s="1"/>
  <c r="F35"/>
  <c r="F37" s="1"/>
  <c r="E35"/>
  <c r="E37" s="1"/>
  <c r="D35"/>
  <c r="D37" s="1"/>
  <c r="N29"/>
  <c r="M29"/>
  <c r="L29"/>
  <c r="K29"/>
  <c r="J29"/>
  <c r="I29"/>
  <c r="H29"/>
  <c r="G29"/>
  <c r="F29"/>
  <c r="E29"/>
  <c r="D29"/>
  <c r="C29"/>
  <c r="C42" s="1"/>
  <c r="J25"/>
  <c r="H25"/>
  <c r="D25"/>
  <c r="N23"/>
  <c r="M23"/>
  <c r="L23"/>
  <c r="K23"/>
  <c r="I23"/>
  <c r="G23"/>
  <c r="G25" s="1"/>
  <c r="F23"/>
  <c r="E23"/>
  <c r="E25" s="1"/>
  <c r="H12"/>
  <c r="N10"/>
  <c r="M10"/>
  <c r="L10"/>
  <c r="K10"/>
  <c r="I10"/>
  <c r="G10"/>
  <c r="F10"/>
  <c r="E10"/>
  <c r="D10"/>
  <c r="N8"/>
  <c r="M8"/>
  <c r="L8"/>
  <c r="K8"/>
  <c r="J8"/>
  <c r="J12" s="1"/>
  <c r="I8"/>
  <c r="I12" s="1"/>
  <c r="G8"/>
  <c r="G12" s="1"/>
  <c r="F8"/>
  <c r="E8"/>
  <c r="E12" s="1"/>
  <c r="D8"/>
  <c r="D12" s="1"/>
  <c r="J35" i="2"/>
  <c r="H35"/>
  <c r="N34"/>
  <c r="M34"/>
  <c r="L34"/>
  <c r="K34"/>
  <c r="I34"/>
  <c r="G34"/>
  <c r="F34"/>
  <c r="E34"/>
  <c r="N35"/>
  <c r="M35"/>
  <c r="L35"/>
  <c r="K35"/>
  <c r="I35"/>
  <c r="G35"/>
  <c r="F35"/>
  <c r="E35"/>
  <c r="D35"/>
  <c r="N27"/>
  <c r="M27"/>
  <c r="L27"/>
  <c r="K27"/>
  <c r="J27"/>
  <c r="I27"/>
  <c r="H27"/>
  <c r="G27"/>
  <c r="F27"/>
  <c r="E27"/>
  <c r="D27"/>
  <c r="J23"/>
  <c r="H23"/>
  <c r="D23"/>
  <c r="N21"/>
  <c r="N23" s="1"/>
  <c r="M21"/>
  <c r="M23" s="1"/>
  <c r="L21"/>
  <c r="L23" s="1"/>
  <c r="K21"/>
  <c r="I21"/>
  <c r="I23" s="1"/>
  <c r="G21"/>
  <c r="G23" s="1"/>
  <c r="F21"/>
  <c r="F23" s="1"/>
  <c r="E21"/>
  <c r="J11"/>
  <c r="H11"/>
  <c r="G11"/>
  <c r="F11"/>
  <c r="E11"/>
  <c r="D11"/>
  <c r="C11"/>
  <c r="N11"/>
  <c r="M11"/>
  <c r="L11"/>
  <c r="K11"/>
  <c r="I11"/>
  <c r="G13" i="4" l="1"/>
  <c r="G24"/>
  <c r="M24"/>
  <c r="C39" i="5"/>
  <c r="G22"/>
  <c r="G39" s="1"/>
  <c r="M22"/>
  <c r="M39" s="1"/>
  <c r="E22" i="6"/>
  <c r="C39" i="9"/>
  <c r="E22"/>
  <c r="E39" s="1"/>
  <c r="G22"/>
  <c r="G39" s="1"/>
  <c r="K22"/>
  <c r="K39" s="1"/>
  <c r="M22"/>
  <c r="M39" s="1"/>
  <c r="E23" i="10"/>
  <c r="K23"/>
  <c r="E23" i="11"/>
  <c r="E40" s="1"/>
  <c r="G23"/>
  <c r="K23"/>
  <c r="M23"/>
  <c r="I24" i="12"/>
  <c r="I41" s="1"/>
  <c r="N24"/>
  <c r="E23" i="16"/>
  <c r="K23"/>
  <c r="L12" i="17"/>
  <c r="I25"/>
  <c r="N25"/>
  <c r="E13" i="18"/>
  <c r="K13"/>
  <c r="F13"/>
  <c r="E39" i="19"/>
  <c r="E22"/>
  <c r="G22"/>
  <c r="G39" s="1"/>
  <c r="K22"/>
  <c r="M22"/>
  <c r="M39" s="1"/>
  <c r="C39" i="20"/>
  <c r="E22"/>
  <c r="E39" s="1"/>
  <c r="G22"/>
  <c r="K22"/>
  <c r="M22"/>
  <c r="E22" i="23"/>
  <c r="K22"/>
  <c r="I23" i="24"/>
  <c r="N23"/>
  <c r="G24" i="26"/>
  <c r="G41" s="1"/>
  <c r="M24"/>
  <c r="I22" i="27"/>
  <c r="I39" s="1"/>
  <c r="N22"/>
  <c r="I21" i="30"/>
  <c r="I39" s="1"/>
  <c r="N21"/>
  <c r="K52"/>
  <c r="G65"/>
  <c r="M65"/>
  <c r="E256"/>
  <c r="E282" s="1"/>
  <c r="J282"/>
  <c r="E21" i="31"/>
  <c r="K21"/>
  <c r="K39" s="1"/>
  <c r="L52"/>
  <c r="I65"/>
  <c r="N65"/>
  <c r="M39" i="27"/>
  <c r="D41" i="26"/>
  <c r="E39" i="24"/>
  <c r="J39"/>
  <c r="H39"/>
  <c r="D39" i="23"/>
  <c r="I39"/>
  <c r="N39"/>
  <c r="J39"/>
  <c r="K39" i="20"/>
  <c r="N39"/>
  <c r="M39"/>
  <c r="J39" i="19"/>
  <c r="D39"/>
  <c r="H42" i="17"/>
  <c r="I40" i="16"/>
  <c r="H39" i="13"/>
  <c r="N41" i="12"/>
  <c r="J41"/>
  <c r="D41"/>
  <c r="F40" i="11"/>
  <c r="E39" i="10"/>
  <c r="J39" i="9"/>
  <c r="D39" i="5"/>
  <c r="F40" i="4"/>
  <c r="L40"/>
  <c r="I40"/>
  <c r="D42" i="3"/>
  <c r="J42"/>
  <c r="G42"/>
  <c r="D40" i="2"/>
  <c r="I40"/>
  <c r="G40"/>
  <c r="L39" i="10"/>
  <c r="H39"/>
  <c r="D40" i="16"/>
  <c r="F23"/>
  <c r="M40" i="11"/>
  <c r="J40"/>
  <c r="D40"/>
  <c r="F39" i="10"/>
  <c r="J39"/>
  <c r="J39" i="20"/>
  <c r="K39" i="24"/>
  <c r="D39" i="10"/>
  <c r="I39"/>
  <c r="N39"/>
  <c r="L40" i="2"/>
  <c r="H40"/>
  <c r="E42" i="3"/>
  <c r="N12"/>
  <c r="F25"/>
  <c r="L25"/>
  <c r="G40" i="4"/>
  <c r="H40"/>
  <c r="K22" i="6"/>
  <c r="K39" s="1"/>
  <c r="D39" i="9"/>
  <c r="H39"/>
  <c r="L39"/>
  <c r="C39" i="10"/>
  <c r="K40" i="11"/>
  <c r="C40"/>
  <c r="J39" i="13"/>
  <c r="N39"/>
  <c r="E40" i="16"/>
  <c r="K40"/>
  <c r="N23"/>
  <c r="G42" i="17"/>
  <c r="D13" i="18"/>
  <c r="D40" s="1"/>
  <c r="N13"/>
  <c r="N40" i="16"/>
  <c r="M40" i="2"/>
  <c r="J40"/>
  <c r="F12" i="3"/>
  <c r="D40" i="4"/>
  <c r="N40"/>
  <c r="J40"/>
  <c r="F39" i="5"/>
  <c r="L39"/>
  <c r="L40" i="11"/>
  <c r="H40"/>
  <c r="G41" i="12"/>
  <c r="F40" i="16"/>
  <c r="H40"/>
  <c r="D12" i="17"/>
  <c r="D42" s="1"/>
  <c r="I12"/>
  <c r="I42" s="1"/>
  <c r="M42"/>
  <c r="N40" i="2"/>
  <c r="F40"/>
  <c r="E23"/>
  <c r="E40" s="1"/>
  <c r="K23"/>
  <c r="K40" s="1"/>
  <c r="L12" i="3"/>
  <c r="H42"/>
  <c r="I25"/>
  <c r="I42" s="1"/>
  <c r="N25"/>
  <c r="E13" i="4"/>
  <c r="E24"/>
  <c r="K24"/>
  <c r="E22" i="5"/>
  <c r="E39" s="1"/>
  <c r="K22"/>
  <c r="K39" s="1"/>
  <c r="G22" i="6"/>
  <c r="M22"/>
  <c r="I22" i="9"/>
  <c r="I39" s="1"/>
  <c r="N22"/>
  <c r="N39" s="1"/>
  <c r="K39" i="10"/>
  <c r="G23"/>
  <c r="G39" s="1"/>
  <c r="M23"/>
  <c r="M39" s="1"/>
  <c r="G40" i="11"/>
  <c r="I23"/>
  <c r="I40" s="1"/>
  <c r="N23"/>
  <c r="N40" s="1"/>
  <c r="H41" i="12"/>
  <c r="F24"/>
  <c r="F41" s="1"/>
  <c r="L24"/>
  <c r="L41" s="1"/>
  <c r="F22" i="13"/>
  <c r="F39" s="1"/>
  <c r="L22"/>
  <c r="L39" s="1"/>
  <c r="G23" i="16"/>
  <c r="G40" s="1"/>
  <c r="M23"/>
  <c r="M40" s="1"/>
  <c r="L23"/>
  <c r="L40" s="1"/>
  <c r="J40"/>
  <c r="E42" i="17"/>
  <c r="J42"/>
  <c r="N12"/>
  <c r="N42" s="1"/>
  <c r="F25"/>
  <c r="F42" s="1"/>
  <c r="L25"/>
  <c r="L42" s="1"/>
  <c r="G13" i="18"/>
  <c r="M13"/>
  <c r="L13"/>
  <c r="H40"/>
  <c r="K39" i="19"/>
  <c r="H39"/>
  <c r="G39" i="20"/>
  <c r="E39" i="23"/>
  <c r="K39"/>
  <c r="C39"/>
  <c r="L242" i="30"/>
  <c r="C39" i="25"/>
  <c r="K39"/>
  <c r="H41" i="26"/>
  <c r="J39" i="30"/>
  <c r="C282"/>
  <c r="I267"/>
  <c r="D365"/>
  <c r="D405"/>
  <c r="H405"/>
  <c r="L405"/>
  <c r="D39" i="31"/>
  <c r="H82"/>
  <c r="I22" i="19"/>
  <c r="I39" s="1"/>
  <c r="N22"/>
  <c r="N39" s="1"/>
  <c r="D39" i="20"/>
  <c r="H39"/>
  <c r="F22"/>
  <c r="F39" s="1"/>
  <c r="L22"/>
  <c r="L39" s="1"/>
  <c r="F39" i="23"/>
  <c r="L39"/>
  <c r="H39"/>
  <c r="G22"/>
  <c r="G39" s="1"/>
  <c r="M22"/>
  <c r="M39" s="1"/>
  <c r="D39" i="24"/>
  <c r="I39"/>
  <c r="N39"/>
  <c r="F23"/>
  <c r="F39" s="1"/>
  <c r="L23"/>
  <c r="L39" s="1"/>
  <c r="F41" i="26"/>
  <c r="L41"/>
  <c r="J41"/>
  <c r="I24"/>
  <c r="I41" s="1"/>
  <c r="N24"/>
  <c r="N41" s="1"/>
  <c r="C39" i="27"/>
  <c r="G39"/>
  <c r="E22"/>
  <c r="E39" s="1"/>
  <c r="K22"/>
  <c r="K39" s="1"/>
  <c r="G52" i="30"/>
  <c r="I107"/>
  <c r="I123" s="1"/>
  <c r="G163"/>
  <c r="M163"/>
  <c r="C163"/>
  <c r="E145"/>
  <c r="E163" s="1"/>
  <c r="K145"/>
  <c r="K163" s="1"/>
  <c r="E203"/>
  <c r="I203"/>
  <c r="G186"/>
  <c r="G203" s="1"/>
  <c r="M186"/>
  <c r="M203" s="1"/>
  <c r="I225"/>
  <c r="N225"/>
  <c r="G256"/>
  <c r="M256"/>
  <c r="D52" i="31"/>
  <c r="D82" s="1"/>
  <c r="I52"/>
  <c r="D96"/>
  <c r="D123" s="1"/>
  <c r="I96"/>
  <c r="N96"/>
  <c r="N123" s="1"/>
  <c r="G96"/>
  <c r="M96"/>
  <c r="M123" s="1"/>
  <c r="N107"/>
  <c r="F164"/>
  <c r="L164"/>
  <c r="J164"/>
  <c r="I146"/>
  <c r="N146"/>
  <c r="N164" s="1"/>
  <c r="C204"/>
  <c r="G204"/>
  <c r="E187"/>
  <c r="E204" s="1"/>
  <c r="K187"/>
  <c r="K204" s="1"/>
  <c r="H244"/>
  <c r="F227"/>
  <c r="L227"/>
  <c r="L244" s="1"/>
  <c r="C283"/>
  <c r="E268"/>
  <c r="E283" s="1"/>
  <c r="K268"/>
  <c r="K283" s="1"/>
  <c r="N268"/>
  <c r="N283" s="1"/>
  <c r="E365"/>
  <c r="K365"/>
  <c r="G348"/>
  <c r="G365" s="1"/>
  <c r="M348"/>
  <c r="M365" s="1"/>
  <c r="N388"/>
  <c r="N404" s="1"/>
  <c r="G23" i="24"/>
  <c r="G39" s="1"/>
  <c r="M23"/>
  <c r="M39" s="1"/>
  <c r="G22" i="25"/>
  <c r="G39" s="1"/>
  <c r="M22"/>
  <c r="M39" s="1"/>
  <c r="M41" i="26"/>
  <c r="E24"/>
  <c r="E41" s="1"/>
  <c r="K24"/>
  <c r="K41" s="1"/>
  <c r="F22" i="27"/>
  <c r="L22"/>
  <c r="F21" i="30"/>
  <c r="L21"/>
  <c r="D52"/>
  <c r="D82" s="1"/>
  <c r="I52"/>
  <c r="M52"/>
  <c r="E65"/>
  <c r="K65"/>
  <c r="G267"/>
  <c r="M267"/>
  <c r="J324"/>
  <c r="I306"/>
  <c r="N306"/>
  <c r="F365"/>
  <c r="I348"/>
  <c r="I365" s="1"/>
  <c r="N348"/>
  <c r="N365" s="1"/>
  <c r="F405"/>
  <c r="J405"/>
  <c r="I388"/>
  <c r="N388"/>
  <c r="N405" s="1"/>
  <c r="H39" i="31"/>
  <c r="G21"/>
  <c r="M21"/>
  <c r="M39" s="1"/>
  <c r="E52"/>
  <c r="J82"/>
  <c r="N52"/>
  <c r="F65"/>
  <c r="F82" s="1"/>
  <c r="L65"/>
  <c r="L82" s="1"/>
  <c r="K25" i="3"/>
  <c r="E39" i="31"/>
  <c r="G39"/>
  <c r="J39"/>
  <c r="I82"/>
  <c r="E107"/>
  <c r="G107"/>
  <c r="G123" s="1"/>
  <c r="K107"/>
  <c r="M107"/>
  <c r="H164"/>
  <c r="E146"/>
  <c r="E164" s="1"/>
  <c r="G146"/>
  <c r="G164" s="1"/>
  <c r="K146"/>
  <c r="K164" s="1"/>
  <c r="M146"/>
  <c r="M164" s="1"/>
  <c r="F187"/>
  <c r="F204" s="1"/>
  <c r="L187"/>
  <c r="N187"/>
  <c r="N204" s="1"/>
  <c r="C244"/>
  <c r="I244"/>
  <c r="E227"/>
  <c r="E244" s="1"/>
  <c r="G227"/>
  <c r="G244" s="1"/>
  <c r="K227"/>
  <c r="K244" s="1"/>
  <c r="M227"/>
  <c r="M244" s="1"/>
  <c r="D323"/>
  <c r="H323"/>
  <c r="J323"/>
  <c r="F305"/>
  <c r="F323" s="1"/>
  <c r="I305"/>
  <c r="L305"/>
  <c r="L323" s="1"/>
  <c r="N305"/>
  <c r="N323" s="1"/>
  <c r="D365"/>
  <c r="F348"/>
  <c r="F365" s="1"/>
  <c r="L348"/>
  <c r="L365" s="1"/>
  <c r="N348"/>
  <c r="N365" s="1"/>
  <c r="E388"/>
  <c r="E404" s="1"/>
  <c r="G388"/>
  <c r="G404" s="1"/>
  <c r="K388"/>
  <c r="K404" s="1"/>
  <c r="M388"/>
  <c r="M404" s="1"/>
  <c r="N82"/>
  <c r="F123"/>
  <c r="L123"/>
  <c r="H123"/>
  <c r="J123"/>
  <c r="D204"/>
  <c r="I187"/>
  <c r="I204" s="1"/>
  <c r="J204"/>
  <c r="D244"/>
  <c r="F244"/>
  <c r="N244"/>
  <c r="I268"/>
  <c r="I283" s="1"/>
  <c r="E305"/>
  <c r="G305"/>
  <c r="K305"/>
  <c r="M305"/>
  <c r="I348"/>
  <c r="I365" s="1"/>
  <c r="J365"/>
  <c r="C39"/>
  <c r="F21"/>
  <c r="F39" s="1"/>
  <c r="I21"/>
  <c r="I39" s="1"/>
  <c r="L21"/>
  <c r="L39" s="1"/>
  <c r="N21"/>
  <c r="N39" s="1"/>
  <c r="K52"/>
  <c r="M52"/>
  <c r="E65"/>
  <c r="G65"/>
  <c r="G82" s="1"/>
  <c r="K65"/>
  <c r="M65"/>
  <c r="I107"/>
  <c r="I123" s="1"/>
  <c r="C164"/>
  <c r="L204"/>
  <c r="H204"/>
  <c r="I323"/>
  <c r="C323"/>
  <c r="H365"/>
  <c r="I388"/>
  <c r="I404" s="1"/>
  <c r="E323"/>
  <c r="G323"/>
  <c r="K323"/>
  <c r="M323"/>
  <c r="D283"/>
  <c r="F283"/>
  <c r="L283"/>
  <c r="G283"/>
  <c r="M283"/>
  <c r="I164"/>
  <c r="E123"/>
  <c r="K123"/>
  <c r="E82"/>
  <c r="J203" i="30"/>
  <c r="F242"/>
  <c r="N242"/>
  <c r="I256"/>
  <c r="I282" s="1"/>
  <c r="C324"/>
  <c r="L39"/>
  <c r="N39"/>
  <c r="D39"/>
  <c r="F39"/>
  <c r="H39"/>
  <c r="E21"/>
  <c r="G21"/>
  <c r="G39" s="1"/>
  <c r="K21"/>
  <c r="M21"/>
  <c r="M39" s="1"/>
  <c r="J82"/>
  <c r="L52"/>
  <c r="N52"/>
  <c r="H82"/>
  <c r="F65"/>
  <c r="F82" s="1"/>
  <c r="I65"/>
  <c r="I82" s="1"/>
  <c r="L65"/>
  <c r="N65"/>
  <c r="D96"/>
  <c r="F96"/>
  <c r="I96"/>
  <c r="L96"/>
  <c r="N96"/>
  <c r="E96"/>
  <c r="G96"/>
  <c r="K96"/>
  <c r="M96"/>
  <c r="C123"/>
  <c r="F107"/>
  <c r="L107"/>
  <c r="N107"/>
  <c r="H123"/>
  <c r="J123"/>
  <c r="D163"/>
  <c r="J163"/>
  <c r="F145"/>
  <c r="F163" s="1"/>
  <c r="I145"/>
  <c r="I163" s="1"/>
  <c r="L145"/>
  <c r="L163" s="1"/>
  <c r="N145"/>
  <c r="N163" s="1"/>
  <c r="F186"/>
  <c r="F203" s="1"/>
  <c r="L186"/>
  <c r="L203" s="1"/>
  <c r="N186"/>
  <c r="N203" s="1"/>
  <c r="H203"/>
  <c r="I242"/>
  <c r="E225"/>
  <c r="E242" s="1"/>
  <c r="G225"/>
  <c r="G242" s="1"/>
  <c r="K225"/>
  <c r="K242" s="1"/>
  <c r="M225"/>
  <c r="M242" s="1"/>
  <c r="F256"/>
  <c r="H282"/>
  <c r="L256"/>
  <c r="N256"/>
  <c r="D256"/>
  <c r="K256"/>
  <c r="F267"/>
  <c r="L267"/>
  <c r="N267"/>
  <c r="D324"/>
  <c r="F324"/>
  <c r="I324"/>
  <c r="L324"/>
  <c r="N324"/>
  <c r="H324"/>
  <c r="E306"/>
  <c r="E324" s="1"/>
  <c r="G306"/>
  <c r="G324" s="1"/>
  <c r="K306"/>
  <c r="K324" s="1"/>
  <c r="M306"/>
  <c r="M324" s="1"/>
  <c r="C365"/>
  <c r="E348"/>
  <c r="G348"/>
  <c r="K348"/>
  <c r="K365" s="1"/>
  <c r="M348"/>
  <c r="C405"/>
  <c r="I405"/>
  <c r="E388"/>
  <c r="E405" s="1"/>
  <c r="G388"/>
  <c r="G405" s="1"/>
  <c r="K388"/>
  <c r="K405" s="1"/>
  <c r="M388"/>
  <c r="M405" s="1"/>
  <c r="E365"/>
  <c r="G365"/>
  <c r="M365"/>
  <c r="D282"/>
  <c r="K282"/>
  <c r="D123"/>
  <c r="F123"/>
  <c r="L123"/>
  <c r="N123"/>
  <c r="E123"/>
  <c r="G123"/>
  <c r="K123"/>
  <c r="M123"/>
  <c r="E82"/>
  <c r="G82"/>
  <c r="K39"/>
  <c r="E39"/>
  <c r="E22" i="13"/>
  <c r="E39" s="1"/>
  <c r="G22"/>
  <c r="K22"/>
  <c r="K39" s="1"/>
  <c r="M22"/>
  <c r="C39" i="6"/>
  <c r="E39"/>
  <c r="G39"/>
  <c r="M39"/>
  <c r="D39" i="27"/>
  <c r="F39"/>
  <c r="H39"/>
  <c r="J39"/>
  <c r="L39"/>
  <c r="N39"/>
  <c r="C39" i="13"/>
  <c r="I39" i="6"/>
  <c r="J39" i="5"/>
  <c r="I22"/>
  <c r="I39" s="1"/>
  <c r="K13" i="4"/>
  <c r="K12" i="3"/>
  <c r="M12"/>
  <c r="M25"/>
  <c r="M13" i="4"/>
  <c r="M40" s="1"/>
  <c r="G39" i="13"/>
  <c r="M39"/>
  <c r="I22"/>
  <c r="I39" s="1"/>
  <c r="C41" i="26"/>
  <c r="C41" i="12"/>
  <c r="C39" i="24"/>
  <c r="D39" i="6"/>
  <c r="F39"/>
  <c r="H39"/>
  <c r="J39"/>
  <c r="L39"/>
  <c r="N39"/>
  <c r="I39" i="20"/>
  <c r="H39" i="5"/>
  <c r="C39" i="19"/>
  <c r="I13" i="18"/>
  <c r="C40"/>
  <c r="J40"/>
  <c r="F24"/>
  <c r="F40" s="1"/>
  <c r="I24"/>
  <c r="L24"/>
  <c r="L40" s="1"/>
  <c r="N24"/>
  <c r="N40" s="1"/>
  <c r="E24"/>
  <c r="E40" s="1"/>
  <c r="G24"/>
  <c r="G40" s="1"/>
  <c r="K24"/>
  <c r="K40" s="1"/>
  <c r="M24"/>
  <c r="D39" i="25"/>
  <c r="H39"/>
  <c r="J39"/>
  <c r="F22"/>
  <c r="F39" s="1"/>
  <c r="I22"/>
  <c r="I39" s="1"/>
  <c r="L22"/>
  <c r="L39" s="1"/>
  <c r="N22"/>
  <c r="N39" s="1"/>
  <c r="C40" i="16"/>
  <c r="M40" i="18" l="1"/>
  <c r="K42" i="3"/>
  <c r="K82" i="30"/>
  <c r="K406" s="1"/>
  <c r="K407" s="1"/>
  <c r="M82"/>
  <c r="K40" i="4"/>
  <c r="L42" i="3"/>
  <c r="F42"/>
  <c r="D406" i="30"/>
  <c r="D407" s="1"/>
  <c r="C406"/>
  <c r="C407" s="1"/>
  <c r="N405" i="31"/>
  <c r="N406" s="1"/>
  <c r="G405"/>
  <c r="G406" s="1"/>
  <c r="N42" i="3"/>
  <c r="E406" i="30"/>
  <c r="E407" s="1"/>
  <c r="L405" i="31"/>
  <c r="L406" s="1"/>
  <c r="J405"/>
  <c r="J406" s="1"/>
  <c r="E405"/>
  <c r="E406" s="1"/>
  <c r="M282" i="30"/>
  <c r="D405" i="31"/>
  <c r="D406" s="1"/>
  <c r="J406" i="30"/>
  <c r="J407" s="1"/>
  <c r="E40" i="4"/>
  <c r="M406" i="30"/>
  <c r="M407" s="1"/>
  <c r="H406"/>
  <c r="H407" s="1"/>
  <c r="C405" i="31"/>
  <c r="C406" s="1"/>
  <c r="I405"/>
  <c r="I406" s="1"/>
  <c r="G282" i="30"/>
  <c r="G406" s="1"/>
  <c r="G407" s="1"/>
  <c r="F406"/>
  <c r="F407" s="1"/>
  <c r="I406"/>
  <c r="I407" s="1"/>
  <c r="F405" i="31"/>
  <c r="F406" s="1"/>
  <c r="H405"/>
  <c r="H406" s="1"/>
  <c r="M42" i="3"/>
  <c r="K82" i="31"/>
  <c r="K405" s="1"/>
  <c r="M82"/>
  <c r="N282" i="30"/>
  <c r="L82"/>
  <c r="L282"/>
  <c r="F282"/>
  <c r="N82"/>
  <c r="N406" s="1"/>
  <c r="N407" s="1"/>
  <c r="I40" i="18"/>
  <c r="L406" i="30" l="1"/>
  <c r="L407" s="1"/>
  <c r="K406" i="31"/>
  <c r="M405"/>
  <c r="M406" s="1"/>
  <c r="H14" i="30"/>
  <c r="K14"/>
  <c r="N14" i="2"/>
  <c r="M14" i="30"/>
  <c r="L14" i="2"/>
  <c r="D14"/>
  <c r="I14"/>
  <c r="J14" i="30"/>
  <c r="L14"/>
  <c r="G14" i="2"/>
  <c r="I14" i="30"/>
  <c r="E14" i="2"/>
  <c r="N14" i="30"/>
  <c r="E14"/>
  <c r="G14"/>
  <c r="D14"/>
  <c r="M14" i="2"/>
  <c r="K14"/>
  <c r="H14"/>
  <c r="F14"/>
  <c r="F14" i="30"/>
  <c r="J14" i="2"/>
</calcChain>
</file>

<file path=xl/sharedStrings.xml><?xml version="1.0" encoding="utf-8"?>
<sst xmlns="http://schemas.openxmlformats.org/spreadsheetml/2006/main" count="3093" uniqueCount="279">
  <si>
    <t>Сок фруктовый</t>
  </si>
  <si>
    <t>Йогурт</t>
  </si>
  <si>
    <t>Печенье</t>
  </si>
  <si>
    <t>Икра кабачковая</t>
  </si>
  <si>
    <t>№ рецепт.</t>
  </si>
  <si>
    <t>Приём пищи,                                                         наименование блюда</t>
  </si>
  <si>
    <t>Вес блюда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</si>
  <si>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</si>
  <si>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</si>
  <si>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</si>
  <si>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</si>
  <si>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белки</t>
  </si>
  <si>
    <t>жиры</t>
  </si>
  <si>
    <t>углеводы</t>
  </si>
  <si>
    <t>А</t>
  </si>
  <si>
    <t>В1</t>
  </si>
  <si>
    <t>С</t>
  </si>
  <si>
    <t>Ca</t>
  </si>
  <si>
    <t>Mg</t>
  </si>
  <si>
    <t>P</t>
  </si>
  <si>
    <t>Fe</t>
  </si>
  <si>
    <t>1 НЕДЕЛЯ</t>
  </si>
  <si>
    <t>1 ДЕНЬ</t>
  </si>
  <si>
    <t>1-ЗАВТРАК</t>
  </si>
  <si>
    <t>181/2005</t>
  </si>
  <si>
    <t xml:space="preserve">Каша  жидкая молочная из манной крупы  </t>
  </si>
  <si>
    <t>959/2009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</si>
  <si>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</si>
  <si>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</si>
  <si>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</si>
  <si>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</si>
  <si>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</si>
  <si>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 xml:space="preserve">Итого за 1-й завтрак </t>
  </si>
  <si>
    <t>2-Й ЗАВТРАК</t>
  </si>
  <si>
    <t>Фрукты (яблоки)</t>
  </si>
  <si>
    <t xml:space="preserve">Итого за 2-й завтрак </t>
  </si>
  <si>
    <t>ОБЕД</t>
  </si>
  <si>
    <t>206/2009</t>
  </si>
  <si>
    <t>Суп картофельный с бобовыми</t>
  </si>
  <si>
    <t>596/2009</t>
  </si>
  <si>
    <t>Азу</t>
  </si>
  <si>
    <t>868/2009</t>
  </si>
  <si>
    <t>Компот из смеси сухофруктов</t>
  </si>
  <si>
    <t>Хлеб ржано-пшеничный</t>
  </si>
  <si>
    <t>Хлеб пшеничный</t>
  </si>
  <si>
    <t>Итого за обед</t>
  </si>
  <si>
    <t>ПОЛДНИК</t>
  </si>
  <si>
    <t>401/2005</t>
  </si>
  <si>
    <t>Оладьи со сгущенным молоком</t>
  </si>
  <si>
    <t>883/2009</t>
  </si>
  <si>
    <t>Кисель из концентрата на плодовых или ягодных  экстрактах</t>
  </si>
  <si>
    <t>Итого за полдник</t>
  </si>
  <si>
    <t>УЖИН</t>
  </si>
  <si>
    <t>295/2005</t>
  </si>
  <si>
    <t>Котлеты, рубленные из бройлер-цыплят</t>
  </si>
  <si>
    <t>413/2009</t>
  </si>
  <si>
    <t>Макаронные изделия отварные с маслом сливочным</t>
  </si>
  <si>
    <t>Огурец соленый (свежий)</t>
  </si>
  <si>
    <t>Помидор соленый (свежий)</t>
  </si>
  <si>
    <t>944/2009</t>
  </si>
  <si>
    <t>Чай с сахаром и лимоном</t>
  </si>
  <si>
    <t>200/15/7</t>
  </si>
  <si>
    <t xml:space="preserve">Итого за ужин </t>
  </si>
  <si>
    <t>2-ой ужин</t>
  </si>
  <si>
    <t>Снежок 3,2%</t>
  </si>
  <si>
    <t xml:space="preserve">Итого за 2-ой ужин </t>
  </si>
  <si>
    <t>ИТОГО ЗА ДЕНЬ</t>
  </si>
  <si>
    <t>2 ДЕНЬ</t>
  </si>
  <si>
    <t>1-й ЗАВТРАК</t>
  </si>
  <si>
    <t>212/2005</t>
  </si>
  <si>
    <t>Омлет, смешанный с сосисками</t>
  </si>
  <si>
    <t>Горошек зеленый консервированный</t>
  </si>
  <si>
    <t>Масло сливочное "Крестьянское"(порции)</t>
  </si>
  <si>
    <t>Фрукты (банан)</t>
  </si>
  <si>
    <t>82/2005</t>
  </si>
  <si>
    <t>Борщ со свежей капустой и картофелем со сметаной</t>
  </si>
  <si>
    <t>250/5</t>
  </si>
  <si>
    <t>637/2009</t>
  </si>
  <si>
    <t xml:space="preserve">Птица отварная </t>
  </si>
  <si>
    <t>759/2009</t>
  </si>
  <si>
    <t>Соус красный основной</t>
  </si>
  <si>
    <t>683/2009</t>
  </si>
  <si>
    <t>Рис припущенный</t>
  </si>
  <si>
    <t>342/2005</t>
  </si>
  <si>
    <t>Компот из свежих плодов</t>
  </si>
  <si>
    <t>424/2005</t>
  </si>
  <si>
    <t>Булочка "Домашняя"</t>
  </si>
  <si>
    <t>1014/2009</t>
  </si>
  <si>
    <t>Напиток из плодов шиповника</t>
  </si>
  <si>
    <t>Рыба,тушенная в томате с овощами</t>
  </si>
  <si>
    <t>75/75</t>
  </si>
  <si>
    <t>126/2005</t>
  </si>
  <si>
    <t>Картофель отварной с луком</t>
  </si>
  <si>
    <t>Капуста квашеная</t>
  </si>
  <si>
    <t>881/2009</t>
  </si>
  <si>
    <t>Кисель из повидла, джема, варенья</t>
  </si>
  <si>
    <t>386/2005</t>
  </si>
  <si>
    <t>Кисломолочный напиток (ряженка)</t>
  </si>
  <si>
    <t>3 ДЕНЬ</t>
  </si>
  <si>
    <t>42/2009</t>
  </si>
  <si>
    <t>Сыр (порциями)</t>
  </si>
  <si>
    <t>379/2005</t>
  </si>
  <si>
    <t>Кофейный напиток с молоком</t>
  </si>
  <si>
    <t xml:space="preserve">Итого за 1-й  завтрак </t>
  </si>
  <si>
    <t>Фрукты (апельсин)</t>
  </si>
  <si>
    <t xml:space="preserve">Итого за 2-й  завтрак </t>
  </si>
  <si>
    <t>42/2007</t>
  </si>
  <si>
    <t>Суп  рыбной из консервов</t>
  </si>
  <si>
    <t>608/2009</t>
  </si>
  <si>
    <t>Котлета из говядины с маслом сливочным</t>
  </si>
  <si>
    <t>321/2009</t>
  </si>
  <si>
    <t>Рагу из овощей</t>
  </si>
  <si>
    <t>467/2009</t>
  </si>
  <si>
    <t>Пудинг из творога (запеченный) с соусом молочным(сладким)</t>
  </si>
  <si>
    <t>259/2005</t>
  </si>
  <si>
    <t>Жаркое по-домашнему</t>
  </si>
  <si>
    <t>4 ДЕНЬ</t>
  </si>
  <si>
    <t>88/2005</t>
  </si>
  <si>
    <t>Щи из свежей капусты с картофелем со сметаной</t>
  </si>
  <si>
    <t>265/2005</t>
  </si>
  <si>
    <t xml:space="preserve">Плов </t>
  </si>
  <si>
    <t>200/100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</si>
  <si>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</si>
  <si>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</si>
  <si>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</si>
  <si>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</si>
  <si>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</si>
  <si>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</si>
  <si>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</si>
  <si>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5ДЕНЬ</t>
  </si>
  <si>
    <t>382/2009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</si>
  <si>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</si>
  <si>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</si>
  <si>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</si>
  <si>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Итого за 1-й завтрак</t>
  </si>
  <si>
    <t>104/2005</t>
  </si>
  <si>
    <t>Суп картофельный с мясными фрикадельками</t>
  </si>
  <si>
    <t>250/35</t>
  </si>
  <si>
    <t>296/2009</t>
  </si>
  <si>
    <t>Картофель отварной</t>
  </si>
  <si>
    <t>877/2009</t>
  </si>
  <si>
    <t>Кисель из сока плодового или ягодного натурального</t>
  </si>
  <si>
    <t>Биточки из говядины с маслом сливочным</t>
  </si>
  <si>
    <t>110/10</t>
  </si>
  <si>
    <t>199/2005</t>
  </si>
  <si>
    <t>Пюре из бобовых с маслом</t>
  </si>
  <si>
    <t>Итого за ужин</t>
  </si>
  <si>
    <t>211/2005</t>
  </si>
  <si>
    <t>Омлет натуральный с сыром</t>
  </si>
  <si>
    <t>173/2005</t>
  </si>
  <si>
    <t>Каша вязкая молочная из овсяных хлопьев "Геркулес"</t>
  </si>
  <si>
    <t>Бутерброд с джемом или повидлом</t>
  </si>
  <si>
    <t>2 НЕДЕЛЯ</t>
  </si>
  <si>
    <t>219/2005</t>
  </si>
  <si>
    <t>Сырники из творога со сгущенным молоком</t>
  </si>
  <si>
    <t>291/2005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</si>
  <si>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</si>
  <si>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</si>
  <si>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</si>
  <si>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50/50</t>
  </si>
  <si>
    <t>Кукуруза консервированная</t>
  </si>
  <si>
    <t>614/2009</t>
  </si>
  <si>
    <t>Зразы рубленные с соусом красным основным</t>
  </si>
  <si>
    <t>100/50</t>
  </si>
  <si>
    <t>Каша рассыпчатая гречневая</t>
  </si>
  <si>
    <t>395/2005</t>
  </si>
  <si>
    <t>Вареники из полуфабриката промышленного производства с картофелем</t>
  </si>
  <si>
    <t>200/10</t>
  </si>
  <si>
    <t>96/2005</t>
  </si>
  <si>
    <t>Рассольник ленинградский со сметаной</t>
  </si>
  <si>
    <t>260/2005</t>
  </si>
  <si>
    <t>Гуляш</t>
  </si>
  <si>
    <t>315/2009</t>
  </si>
  <si>
    <t>Капуста тушеная</t>
  </si>
  <si>
    <t>250/10/10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</si>
  <si>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</si>
  <si>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</si>
  <si>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</si>
  <si>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</si>
  <si>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</si>
  <si>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150/50</t>
  </si>
  <si>
    <t>236/2005</t>
  </si>
  <si>
    <t>Рулет из рыбы</t>
  </si>
  <si>
    <t>53/2007</t>
  </si>
  <si>
    <t>Картофель отварной, запеченный с растительным маслом</t>
  </si>
  <si>
    <t>5 ДЕНЬ</t>
  </si>
  <si>
    <t>255/2005</t>
  </si>
  <si>
    <t>Печень по-строгановски</t>
  </si>
  <si>
    <t>182/2005</t>
  </si>
  <si>
    <t>75/2005</t>
  </si>
  <si>
    <t>Икра свекольная</t>
  </si>
  <si>
    <t>В СРЕДНЕМ ЗА 1 ДЕНЬ</t>
  </si>
  <si>
    <t>200/4</t>
  </si>
  <si>
    <t>Котлета из говядины с маслом сливочный</t>
  </si>
  <si>
    <t>200/28</t>
  </si>
  <si>
    <t xml:space="preserve">Плов из птицы </t>
  </si>
  <si>
    <t>2ДЕНЬ</t>
  </si>
  <si>
    <t>150/10</t>
  </si>
  <si>
    <t>382/2005</t>
  </si>
  <si>
    <t>338/2005</t>
  </si>
  <si>
    <t>55/275</t>
  </si>
  <si>
    <t>180/30</t>
  </si>
  <si>
    <t>32/2009(71/2005)</t>
  </si>
  <si>
    <t>50/250</t>
  </si>
  <si>
    <t>150/20</t>
  </si>
  <si>
    <t>32/2009</t>
  </si>
  <si>
    <t>131/2005</t>
  </si>
  <si>
    <t>195/15</t>
  </si>
  <si>
    <t>14/2005</t>
  </si>
  <si>
    <t>229/2005</t>
  </si>
  <si>
    <t>80/200</t>
  </si>
  <si>
    <t>389/2005</t>
  </si>
  <si>
    <t>120/40</t>
  </si>
  <si>
    <t>100/250</t>
  </si>
  <si>
    <t>75/150</t>
  </si>
  <si>
    <t>250/2005</t>
  </si>
  <si>
    <t>115/45</t>
  </si>
  <si>
    <t>140/60</t>
  </si>
  <si>
    <t>100/200</t>
  </si>
  <si>
    <t>76/2005</t>
  </si>
  <si>
    <t>№2/2005</t>
  </si>
  <si>
    <t>171/2005</t>
  </si>
  <si>
    <t>14/2009</t>
  </si>
  <si>
    <t>Каша рассыпчая (молочная) из гречневой крупы</t>
  </si>
  <si>
    <t>279/2005</t>
  </si>
  <si>
    <t>110/50</t>
  </si>
  <si>
    <t>Каша жидкая молочная из пшенной крупы</t>
  </si>
  <si>
    <t>80/50</t>
  </si>
  <si>
    <t>165/15</t>
  </si>
  <si>
    <t>ИТОГО ЗА 10 ДНЕЙ</t>
  </si>
  <si>
    <t>71/2005</t>
  </si>
  <si>
    <t>349/2005</t>
  </si>
  <si>
    <t>143/2005</t>
  </si>
  <si>
    <t>Суп  с рыбными консервами</t>
  </si>
  <si>
    <t>15/2005</t>
  </si>
  <si>
    <t>388/2005</t>
  </si>
  <si>
    <t>377/2005</t>
  </si>
  <si>
    <t>Компот из сухофруктов</t>
  </si>
  <si>
    <t>310/2005</t>
  </si>
  <si>
    <t>516/2005</t>
  </si>
  <si>
    <t>139/2005</t>
  </si>
  <si>
    <t>300/2011</t>
  </si>
  <si>
    <t>Хлопья кукурузные или пшеничные с молоком</t>
  </si>
  <si>
    <t>172/2007</t>
  </si>
  <si>
    <t>204/2011</t>
  </si>
  <si>
    <t>102/2007</t>
  </si>
  <si>
    <t>235/2011</t>
  </si>
  <si>
    <t>Суп с рыбными консервами</t>
  </si>
  <si>
    <t>Хлопья  кукурузные или пшеничные с молоком</t>
  </si>
  <si>
    <t>№1/2011</t>
  </si>
  <si>
    <t>Хлопья кукурузные или пшеничные  с молоком</t>
  </si>
  <si>
    <t>Масло сливочное "Крестьянское"(порции)72.5% жирн.</t>
  </si>
  <si>
    <t>Масло сливочное "Крестьянское"(порции) 72.5%</t>
  </si>
  <si>
    <t>Каша рассыпчатая рисовая</t>
  </si>
  <si>
    <t>288/2005</t>
  </si>
  <si>
    <t>100/75</t>
  </si>
  <si>
    <t>268/2005</t>
  </si>
  <si>
    <t>Пудинг из творога (запеченный) со сладким соусом</t>
  </si>
  <si>
    <t>100/150</t>
  </si>
  <si>
    <t>Ватрушка с творогом</t>
  </si>
  <si>
    <t>410/2005</t>
  </si>
  <si>
    <t>274/2005</t>
  </si>
  <si>
    <t>348/2011</t>
  </si>
  <si>
    <t>53/2011</t>
  </si>
  <si>
    <t>302/2005</t>
  </si>
  <si>
    <t>Каша рассыпчатая пшеничная</t>
  </si>
  <si>
    <t>190/10</t>
  </si>
  <si>
    <t>358/2005</t>
  </si>
  <si>
    <t>200/10/10</t>
  </si>
  <si>
    <t>47/2005</t>
  </si>
  <si>
    <t>Салат из квашеной капусты</t>
  </si>
  <si>
    <t>Биточки из говядины со маслом сливочным</t>
  </si>
  <si>
    <t>102/2005</t>
  </si>
  <si>
    <t>360/2005</t>
  </si>
  <si>
    <t>Тефтели тушеные в соусе сметанном с томатом</t>
  </si>
  <si>
    <t>222/2005</t>
  </si>
  <si>
    <t>70(71)/2005</t>
  </si>
  <si>
    <t>Огурец свежий</t>
  </si>
  <si>
    <t>Помидор свежий</t>
  </si>
</sst>
</file>

<file path=xl/styles.xml><?xml version="1.0" encoding="utf-8"?>
<styleSheet xmlns="http://schemas.openxmlformats.org/spreadsheetml/2006/main">
  <numFmts count="2">
    <numFmt numFmtId="164" formatCode="0.0"/>
    <numFmt numFmtId="169" formatCode="mm/yy"/>
  </numFmts>
  <fonts count="43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i/>
      <sz val="12"/>
      <name val="Arial Cyr"/>
      <family val="2"/>
      <charset val="204"/>
    </font>
    <font>
      <b/>
      <sz val="16"/>
      <name val="Arial Cyr"/>
      <charset val="204"/>
    </font>
    <font>
      <sz val="16"/>
      <name val="Arial Cyr"/>
      <family val="2"/>
      <charset val="204"/>
    </font>
    <font>
      <sz val="16"/>
      <color theme="1"/>
      <name val="Arial Cyr"/>
      <family val="2"/>
      <charset val="204"/>
    </font>
    <font>
      <sz val="16"/>
      <color rgb="FFFF0000"/>
      <name val="Arial Cyr"/>
      <family val="2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"/>
      <family val="2"/>
      <charset val="204"/>
    </font>
    <font>
      <b/>
      <sz val="10"/>
      <name val="Arial Cyr"/>
      <charset val="204"/>
    </font>
    <font>
      <sz val="14"/>
      <color theme="1"/>
      <name val="Arial Cyr"/>
      <family val="2"/>
      <charset val="204"/>
    </font>
    <font>
      <sz val="14"/>
      <color rgb="FFFF000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6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6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9">
    <xf numFmtId="0" fontId="0" fillId="0" borderId="0" xfId="0"/>
    <xf numFmtId="0" fontId="2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0" fontId="6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164" fontId="2" fillId="0" borderId="9" xfId="0" applyNumberFormat="1" applyFont="1" applyBorder="1"/>
    <xf numFmtId="2" fontId="2" fillId="0" borderId="9" xfId="0" applyNumberFormat="1" applyFont="1" applyBorder="1"/>
    <xf numFmtId="0" fontId="8" fillId="0" borderId="9" xfId="0" applyFont="1" applyBorder="1"/>
    <xf numFmtId="169" fontId="5" fillId="0" borderId="9" xfId="0" applyNumberFormat="1" applyFont="1" applyBorder="1"/>
    <xf numFmtId="0" fontId="9" fillId="0" borderId="9" xfId="0" applyFont="1" applyBorder="1"/>
    <xf numFmtId="0" fontId="10" fillId="0" borderId="9" xfId="0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9" fillId="0" borderId="9" xfId="0" applyFont="1" applyFill="1" applyBorder="1"/>
    <xf numFmtId="0" fontId="11" fillId="0" borderId="9" xfId="0" applyFont="1" applyBorder="1"/>
    <xf numFmtId="0" fontId="1" fillId="3" borderId="9" xfId="0" applyFont="1" applyFill="1" applyBorder="1"/>
    <xf numFmtId="0" fontId="5" fillId="0" borderId="9" xfId="0" applyFont="1" applyFill="1" applyBorder="1"/>
    <xf numFmtId="0" fontId="11" fillId="0" borderId="9" xfId="0" applyFont="1" applyBorder="1" applyAlignment="1">
      <alignment horizontal="center"/>
    </xf>
    <xf numFmtId="0" fontId="6" fillId="0" borderId="5" xfId="0" applyFont="1" applyBorder="1"/>
    <xf numFmtId="0" fontId="1" fillId="3" borderId="9" xfId="0" applyFont="1" applyFill="1" applyBorder="1" applyAlignment="1">
      <alignment horizontal="right"/>
    </xf>
    <xf numFmtId="0" fontId="2" fillId="0" borderId="9" xfId="0" applyFont="1" applyBorder="1" applyAlignment="1">
      <alignment wrapText="1"/>
    </xf>
    <xf numFmtId="2" fontId="9" fillId="0" borderId="9" xfId="0" applyNumberFormat="1" applyFont="1" applyBorder="1"/>
    <xf numFmtId="0" fontId="2" fillId="0" borderId="9" xfId="0" applyFont="1" applyBorder="1" applyAlignment="1">
      <alignment horizontal="right" wrapText="1"/>
    </xf>
    <xf numFmtId="0" fontId="5" fillId="0" borderId="13" xfId="0" applyFont="1" applyBorder="1"/>
    <xf numFmtId="0" fontId="10" fillId="0" borderId="13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3" xfId="0" applyFont="1" applyBorder="1"/>
    <xf numFmtId="0" fontId="9" fillId="0" borderId="13" xfId="0" applyFont="1" applyFill="1" applyBorder="1"/>
    <xf numFmtId="0" fontId="9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1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164" fontId="9" fillId="0" borderId="9" xfId="0" applyNumberFormat="1" applyFont="1" applyBorder="1"/>
    <xf numFmtId="0" fontId="12" fillId="0" borderId="9" xfId="0" applyFont="1" applyBorder="1" applyAlignment="1">
      <alignment horizontal="center" wrapText="1"/>
    </xf>
    <xf numFmtId="0" fontId="13" fillId="0" borderId="9" xfId="0" applyFont="1" applyBorder="1"/>
    <xf numFmtId="0" fontId="13" fillId="0" borderId="9" xfId="0" applyFont="1" applyFill="1" applyBorder="1"/>
    <xf numFmtId="2" fontId="5" fillId="0" borderId="9" xfId="0" applyNumberFormat="1" applyFont="1" applyBorder="1"/>
    <xf numFmtId="0" fontId="2" fillId="0" borderId="0" xfId="0" applyFont="1"/>
    <xf numFmtId="0" fontId="15" fillId="0" borderId="9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9" xfId="0" applyFont="1" applyBorder="1"/>
    <xf numFmtId="0" fontId="18" fillId="0" borderId="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9" xfId="0" applyFont="1" applyBorder="1"/>
    <xf numFmtId="0" fontId="15" fillId="0" borderId="9" xfId="0" applyFont="1" applyFill="1" applyBorder="1"/>
    <xf numFmtId="0" fontId="19" fillId="0" borderId="9" xfId="0" applyFont="1" applyBorder="1" applyAlignment="1">
      <alignment wrapText="1"/>
    </xf>
    <xf numFmtId="0" fontId="15" fillId="3" borderId="9" xfId="0" applyFont="1" applyFill="1" applyBorder="1" applyAlignment="1">
      <alignment wrapText="1"/>
    </xf>
    <xf numFmtId="164" fontId="15" fillId="0" borderId="9" xfId="0" applyNumberFormat="1" applyFont="1" applyBorder="1"/>
    <xf numFmtId="0" fontId="15" fillId="0" borderId="9" xfId="0" applyFont="1" applyBorder="1" applyAlignment="1">
      <alignment wrapText="1"/>
    </xf>
    <xf numFmtId="0" fontId="14" fillId="0" borderId="9" xfId="0" applyFont="1" applyBorder="1"/>
    <xf numFmtId="0" fontId="15" fillId="0" borderId="9" xfId="0" applyFont="1" applyBorder="1" applyAlignment="1">
      <alignment horizontal="right" wrapText="1"/>
    </xf>
    <xf numFmtId="0" fontId="15" fillId="3" borderId="9" xfId="0" applyFont="1" applyFill="1" applyBorder="1"/>
    <xf numFmtId="0" fontId="18" fillId="0" borderId="9" xfId="0" applyFont="1" applyFill="1" applyBorder="1"/>
    <xf numFmtId="0" fontId="20" fillId="0" borderId="5" xfId="0" applyFont="1" applyBorder="1"/>
    <xf numFmtId="0" fontId="15" fillId="3" borderId="9" xfId="0" applyFont="1" applyFill="1" applyBorder="1" applyAlignment="1">
      <alignment horizontal="right"/>
    </xf>
    <xf numFmtId="2" fontId="15" fillId="0" borderId="9" xfId="0" applyNumberFormat="1" applyFont="1" applyBorder="1"/>
    <xf numFmtId="0" fontId="19" fillId="0" borderId="9" xfId="0" applyFont="1" applyBorder="1"/>
    <xf numFmtId="0" fontId="18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8" fillId="3" borderId="9" xfId="0" applyFont="1" applyFill="1" applyBorder="1"/>
    <xf numFmtId="0" fontId="19" fillId="3" borderId="9" xfId="0" applyFont="1" applyFill="1" applyBorder="1" applyAlignment="1">
      <alignment wrapText="1"/>
    </xf>
    <xf numFmtId="0" fontId="15" fillId="3" borderId="9" xfId="0" applyFont="1" applyFill="1" applyBorder="1" applyAlignment="1">
      <alignment horizontal="right" wrapText="1"/>
    </xf>
    <xf numFmtId="0" fontId="19" fillId="3" borderId="9" xfId="0" applyFont="1" applyFill="1" applyBorder="1"/>
    <xf numFmtId="0" fontId="0" fillId="3" borderId="0" xfId="0" applyFill="1"/>
    <xf numFmtId="0" fontId="14" fillId="0" borderId="9" xfId="0" applyFont="1" applyBorder="1" applyAlignment="1">
      <alignment horizontal="center" wrapText="1"/>
    </xf>
    <xf numFmtId="164" fontId="15" fillId="3" borderId="9" xfId="0" applyNumberFormat="1" applyFont="1" applyFill="1" applyBorder="1"/>
    <xf numFmtId="2" fontId="15" fillId="3" borderId="9" xfId="0" applyNumberFormat="1" applyFont="1" applyFill="1" applyBorder="1"/>
    <xf numFmtId="0" fontId="15" fillId="0" borderId="0" xfId="0" applyFont="1"/>
    <xf numFmtId="0" fontId="14" fillId="3" borderId="9" xfId="0" applyFont="1" applyFill="1" applyBorder="1"/>
    <xf numFmtId="0" fontId="19" fillId="0" borderId="9" xfId="0" applyFont="1" applyFill="1" applyBorder="1"/>
    <xf numFmtId="0" fontId="19" fillId="3" borderId="9" xfId="0" applyFont="1" applyFill="1" applyBorder="1" applyAlignment="1">
      <alignment horizontal="right"/>
    </xf>
    <xf numFmtId="164" fontId="19" fillId="0" borderId="9" xfId="0" applyNumberFormat="1" applyFont="1" applyBorder="1"/>
    <xf numFmtId="0" fontId="19" fillId="0" borderId="9" xfId="0" applyFont="1" applyFill="1" applyBorder="1" applyAlignment="1">
      <alignment wrapText="1"/>
    </xf>
    <xf numFmtId="0" fontId="15" fillId="0" borderId="9" xfId="0" applyFont="1" applyFill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3" xfId="0" applyFont="1" applyBorder="1"/>
    <xf numFmtId="0" fontId="19" fillId="0" borderId="13" xfId="0" applyFont="1" applyFill="1" applyBorder="1"/>
    <xf numFmtId="0" fontId="19" fillId="0" borderId="9" xfId="0" applyFont="1" applyBorder="1" applyAlignment="1">
      <alignment horizontal="left" wrapText="1"/>
    </xf>
    <xf numFmtId="1" fontId="18" fillId="0" borderId="9" xfId="0" applyNumberFormat="1" applyFont="1" applyBorder="1"/>
    <xf numFmtId="1" fontId="18" fillId="0" borderId="9" xfId="0" applyNumberFormat="1" applyFont="1" applyFill="1" applyBorder="1"/>
    <xf numFmtId="0" fontId="8" fillId="0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Fill="1" applyBorder="1"/>
    <xf numFmtId="0" fontId="8" fillId="3" borderId="9" xfId="0" applyFont="1" applyFill="1" applyBorder="1" applyAlignment="1">
      <alignment wrapText="1"/>
    </xf>
    <xf numFmtId="0" fontId="10" fillId="0" borderId="9" xfId="0" applyFont="1" applyBorder="1"/>
    <xf numFmtId="0" fontId="10" fillId="0" borderId="9" xfId="0" applyFont="1" applyFill="1" applyBorder="1"/>
    <xf numFmtId="0" fontId="8" fillId="0" borderId="9" xfId="0" applyFont="1" applyBorder="1" applyAlignment="1">
      <alignment horizontal="right" wrapText="1"/>
    </xf>
    <xf numFmtId="164" fontId="10" fillId="0" borderId="9" xfId="0" applyNumberFormat="1" applyFont="1" applyBorder="1"/>
    <xf numFmtId="0" fontId="8" fillId="3" borderId="9" xfId="0" applyFont="1" applyFill="1" applyBorder="1"/>
    <xf numFmtId="0" fontId="11" fillId="0" borderId="9" xfId="0" applyFont="1" applyFill="1" applyBorder="1"/>
    <xf numFmtId="0" fontId="12" fillId="3" borderId="9" xfId="0" applyFont="1" applyFill="1" applyBorder="1" applyAlignment="1">
      <alignment horizontal="right"/>
    </xf>
    <xf numFmtId="0" fontId="10" fillId="0" borderId="9" xfId="0" applyFont="1" applyBorder="1" applyAlignment="1">
      <alignment horizontal="left" wrapText="1"/>
    </xf>
    <xf numFmtId="2" fontId="10" fillId="0" borderId="9" xfId="0" applyNumberFormat="1" applyFont="1" applyBorder="1"/>
    <xf numFmtId="164" fontId="8" fillId="0" borderId="9" xfId="0" applyNumberFormat="1" applyFont="1" applyBorder="1"/>
    <xf numFmtId="2" fontId="8" fillId="0" borderId="9" xfId="0" applyNumberFormat="1" applyFont="1" applyBorder="1"/>
    <xf numFmtId="0" fontId="12" fillId="0" borderId="9" xfId="0" applyFont="1" applyBorder="1"/>
    <xf numFmtId="0" fontId="12" fillId="0" borderId="9" xfId="0" applyFont="1" applyFill="1" applyBorder="1"/>
    <xf numFmtId="0" fontId="8" fillId="0" borderId="9" xfId="0" applyFont="1" applyBorder="1" applyAlignment="1">
      <alignment horizontal="center" wrapText="1"/>
    </xf>
    <xf numFmtId="164" fontId="12" fillId="0" borderId="9" xfId="0" applyNumberFormat="1" applyFont="1" applyBorder="1"/>
    <xf numFmtId="0" fontId="10" fillId="0" borderId="9" xfId="0" applyFont="1" applyBorder="1" applyAlignment="1"/>
    <xf numFmtId="0" fontId="8" fillId="0" borderId="9" xfId="0" applyFont="1" applyBorder="1" applyAlignment="1">
      <alignment horizontal="right"/>
    </xf>
    <xf numFmtId="0" fontId="25" fillId="0" borderId="9" xfId="0" applyFont="1" applyBorder="1"/>
    <xf numFmtId="2" fontId="8" fillId="3" borderId="9" xfId="0" applyNumberFormat="1" applyFont="1" applyFill="1" applyBorder="1"/>
    <xf numFmtId="0" fontId="8" fillId="0" borderId="0" xfId="0" applyFont="1"/>
    <xf numFmtId="17" fontId="14" fillId="0" borderId="9" xfId="0" applyNumberFormat="1" applyFont="1" applyBorder="1"/>
    <xf numFmtId="2" fontId="18" fillId="0" borderId="9" xfId="0" applyNumberFormat="1" applyFont="1" applyBorder="1"/>
    <xf numFmtId="2" fontId="18" fillId="0" borderId="9" xfId="0" applyNumberFormat="1" applyFont="1" applyFill="1" applyBorder="1"/>
    <xf numFmtId="0" fontId="18" fillId="0" borderId="9" xfId="0" applyFont="1" applyBorder="1" applyAlignment="1">
      <alignment wrapText="1"/>
    </xf>
    <xf numFmtId="0" fontId="18" fillId="0" borderId="13" xfId="0" applyFont="1" applyBorder="1"/>
    <xf numFmtId="0" fontId="19" fillId="0" borderId="9" xfId="0" applyFont="1" applyBorder="1" applyAlignment="1">
      <alignment horizontal="left"/>
    </xf>
    <xf numFmtId="2" fontId="19" fillId="0" borderId="9" xfId="0" applyNumberFormat="1" applyFont="1" applyBorder="1"/>
    <xf numFmtId="0" fontId="15" fillId="0" borderId="9" xfId="0" applyFont="1" applyBorder="1" applyAlignment="1">
      <alignment horizontal="left" wrapText="1"/>
    </xf>
    <xf numFmtId="0" fontId="15" fillId="0" borderId="9" xfId="0" applyFont="1" applyBorder="1" applyAlignment="1">
      <alignment horizontal="left"/>
    </xf>
    <xf numFmtId="2" fontId="14" fillId="3" borderId="9" xfId="0" applyNumberFormat="1" applyFont="1" applyFill="1" applyBorder="1"/>
    <xf numFmtId="0" fontId="19" fillId="0" borderId="9" xfId="0" applyFont="1" applyBorder="1" applyAlignment="1"/>
    <xf numFmtId="0" fontId="15" fillId="0" borderId="9" xfId="0" applyFont="1" applyBorder="1" applyAlignment="1">
      <alignment horizontal="right"/>
    </xf>
    <xf numFmtId="0" fontId="0" fillId="0" borderId="0" xfId="0" applyFont="1"/>
    <xf numFmtId="0" fontId="18" fillId="2" borderId="9" xfId="0" applyFont="1" applyFill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right"/>
    </xf>
    <xf numFmtId="0" fontId="19" fillId="0" borderId="5" xfId="0" applyFont="1" applyBorder="1"/>
    <xf numFmtId="0" fontId="19" fillId="0" borderId="5" xfId="0" applyFont="1" applyFill="1" applyBorder="1"/>
    <xf numFmtId="0" fontId="19" fillId="0" borderId="4" xfId="0" applyFont="1" applyBorder="1"/>
    <xf numFmtId="0" fontId="26" fillId="0" borderId="9" xfId="0" applyFont="1" applyBorder="1" applyAlignment="1">
      <alignment horizontal="left" vertical="top" wrapText="1"/>
    </xf>
    <xf numFmtId="0" fontId="20" fillId="0" borderId="9" xfId="0" applyFont="1" applyBorder="1" applyAlignment="1">
      <alignment vertical="top" wrapText="1"/>
    </xf>
    <xf numFmtId="0" fontId="26" fillId="0" borderId="9" xfId="0" applyFont="1" applyBorder="1" applyAlignment="1">
      <alignment horizontal="right" vertical="top" wrapText="1"/>
    </xf>
    <xf numFmtId="0" fontId="20" fillId="0" borderId="9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7" fillId="0" borderId="9" xfId="0" applyFont="1" applyBorder="1" applyAlignment="1">
      <alignment horizontal="right" wrapText="1"/>
    </xf>
    <xf numFmtId="2" fontId="14" fillId="0" borderId="9" xfId="0" applyNumberFormat="1" applyFont="1" applyBorder="1"/>
    <xf numFmtId="0" fontId="14" fillId="3" borderId="9" xfId="0" applyFont="1" applyFill="1" applyBorder="1" applyAlignment="1">
      <alignment horizontal="right"/>
    </xf>
    <xf numFmtId="164" fontId="18" fillId="0" borderId="9" xfId="0" applyNumberFormat="1" applyFont="1" applyBorder="1"/>
    <xf numFmtId="164" fontId="18" fillId="0" borderId="9" xfId="0" applyNumberFormat="1" applyFont="1" applyFill="1" applyBorder="1"/>
    <xf numFmtId="0" fontId="26" fillId="0" borderId="9" xfId="0" applyFont="1" applyBorder="1"/>
    <xf numFmtId="0" fontId="20" fillId="0" borderId="9" xfId="0" applyFont="1" applyBorder="1"/>
    <xf numFmtId="0" fontId="20" fillId="0" borderId="9" xfId="0" applyFont="1" applyFill="1" applyBorder="1"/>
    <xf numFmtId="0" fontId="28" fillId="0" borderId="9" xfId="0" applyFont="1" applyBorder="1"/>
    <xf numFmtId="0" fontId="17" fillId="0" borderId="9" xfId="0" applyFont="1" applyBorder="1" applyAlignment="1">
      <alignment wrapText="1"/>
    </xf>
    <xf numFmtId="164" fontId="20" fillId="0" borderId="9" xfId="0" applyNumberFormat="1" applyFont="1" applyBorder="1"/>
    <xf numFmtId="0" fontId="17" fillId="0" borderId="9" xfId="0" applyFont="1" applyBorder="1" applyAlignment="1">
      <alignment horizontal="right"/>
    </xf>
    <xf numFmtId="0" fontId="14" fillId="3" borderId="9" xfId="0" applyFont="1" applyFill="1" applyBorder="1" applyAlignment="1">
      <alignment wrapText="1"/>
    </xf>
    <xf numFmtId="164" fontId="14" fillId="0" borderId="9" xfId="0" applyNumberFormat="1" applyFont="1" applyBorder="1"/>
    <xf numFmtId="0" fontId="18" fillId="3" borderId="9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3" borderId="9" xfId="0" applyFont="1" applyFill="1" applyBorder="1" applyAlignment="1">
      <alignment horizontal="left" wrapText="1"/>
    </xf>
    <xf numFmtId="2" fontId="19" fillId="3" borderId="9" xfId="0" applyNumberFormat="1" applyFont="1" applyFill="1" applyBorder="1"/>
    <xf numFmtId="0" fontId="15" fillId="0" borderId="9" xfId="0" applyFont="1" applyBorder="1" applyAlignment="1"/>
    <xf numFmtId="0" fontId="0" fillId="3" borderId="0" xfId="0" applyFont="1" applyFill="1"/>
    <xf numFmtId="0" fontId="15" fillId="3" borderId="9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/>
    </xf>
    <xf numFmtId="0" fontId="20" fillId="3" borderId="9" xfId="0" applyFont="1" applyFill="1" applyBorder="1" applyAlignment="1">
      <alignment wrapText="1"/>
    </xf>
    <xf numFmtId="164" fontId="19" fillId="3" borderId="9" xfId="0" applyNumberFormat="1" applyFont="1" applyFill="1" applyBorder="1"/>
    <xf numFmtId="164" fontId="18" fillId="3" borderId="9" xfId="0" applyNumberFormat="1" applyFont="1" applyFill="1" applyBorder="1"/>
    <xf numFmtId="0" fontId="19" fillId="3" borderId="13" xfId="0" applyFont="1" applyFill="1" applyBorder="1" applyAlignment="1">
      <alignment wrapText="1"/>
    </xf>
    <xf numFmtId="0" fontId="19" fillId="3" borderId="13" xfId="0" applyFont="1" applyFill="1" applyBorder="1"/>
    <xf numFmtId="0" fontId="15" fillId="3" borderId="9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right" wrapText="1"/>
    </xf>
    <xf numFmtId="0" fontId="0" fillId="0" borderId="9" xfId="0" applyFont="1" applyBorder="1"/>
    <xf numFmtId="0" fontId="0" fillId="0" borderId="9" xfId="0" applyBorder="1"/>
    <xf numFmtId="0" fontId="0" fillId="0" borderId="9" xfId="0" applyFill="1" applyBorder="1"/>
    <xf numFmtId="0" fontId="25" fillId="0" borderId="9" xfId="0" applyFont="1" applyBorder="1" applyAlignment="1">
      <alignment horizontal="left"/>
    </xf>
    <xf numFmtId="2" fontId="29" fillId="0" borderId="9" xfId="0" applyNumberFormat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" fillId="3" borderId="9" xfId="0" applyFont="1" applyFill="1" applyBorder="1" applyAlignment="1">
      <alignment horizontal="right" wrapText="1"/>
    </xf>
    <xf numFmtId="0" fontId="1" fillId="0" borderId="9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right" wrapText="1"/>
    </xf>
    <xf numFmtId="0" fontId="27" fillId="0" borderId="9" xfId="0" applyFont="1" applyBorder="1" applyAlignment="1">
      <alignment horizontal="right" wrapText="1"/>
    </xf>
    <xf numFmtId="164" fontId="15" fillId="0" borderId="9" xfId="0" applyNumberFormat="1" applyFont="1" applyBorder="1" applyAlignment="1">
      <alignment horizontal="center" wrapText="1"/>
    </xf>
    <xf numFmtId="0" fontId="18" fillId="0" borderId="9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30" fillId="0" borderId="0" xfId="0" applyFont="1"/>
    <xf numFmtId="0" fontId="31" fillId="0" borderId="13" xfId="0" applyFont="1" applyBorder="1" applyAlignment="1">
      <alignment horizontal="center" vertical="center" wrapText="1"/>
    </xf>
    <xf numFmtId="0" fontId="31" fillId="0" borderId="9" xfId="0" applyFont="1" applyBorder="1"/>
    <xf numFmtId="0" fontId="31" fillId="0" borderId="9" xfId="0" applyFont="1" applyBorder="1" applyAlignment="1">
      <alignment horizontal="center"/>
    </xf>
    <xf numFmtId="0" fontId="34" fillId="0" borderId="9" xfId="0" applyFont="1" applyBorder="1"/>
    <xf numFmtId="0" fontId="35" fillId="0" borderId="9" xfId="0" applyFont="1" applyBorder="1" applyAlignment="1">
      <alignment wrapText="1"/>
    </xf>
    <xf numFmtId="0" fontId="35" fillId="0" borderId="9" xfId="0" applyFont="1" applyBorder="1"/>
    <xf numFmtId="169" fontId="34" fillId="0" borderId="9" xfId="0" applyNumberFormat="1" applyFont="1" applyBorder="1"/>
    <xf numFmtId="0" fontId="34" fillId="0" borderId="9" xfId="0" applyFont="1" applyBorder="1" applyAlignment="1">
      <alignment horizontal="center"/>
    </xf>
    <xf numFmtId="0" fontId="35" fillId="0" borderId="5" xfId="0" applyFont="1" applyBorder="1"/>
    <xf numFmtId="0" fontId="34" fillId="0" borderId="13" xfId="0" applyFont="1" applyBorder="1"/>
    <xf numFmtId="0" fontId="35" fillId="0" borderId="13" xfId="0" applyFont="1" applyBorder="1" applyAlignment="1">
      <alignment wrapText="1"/>
    </xf>
    <xf numFmtId="0" fontId="34" fillId="0" borderId="9" xfId="0" applyFont="1" applyBorder="1" applyAlignment="1">
      <alignment wrapText="1"/>
    </xf>
    <xf numFmtId="0" fontId="34" fillId="0" borderId="9" xfId="0" applyFont="1" applyBorder="1" applyAlignment="1">
      <alignment horizontal="center" wrapText="1"/>
    </xf>
    <xf numFmtId="0" fontId="36" fillId="0" borderId="0" xfId="0" applyFont="1"/>
    <xf numFmtId="0" fontId="37" fillId="0" borderId="0" xfId="0" applyFont="1"/>
    <xf numFmtId="0" fontId="35" fillId="0" borderId="9" xfId="0" applyFont="1" applyFill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9" fillId="0" borderId="9" xfId="0" applyFont="1" applyBorder="1"/>
    <xf numFmtId="0" fontId="40" fillId="0" borderId="9" xfId="0" applyFont="1" applyBorder="1"/>
    <xf numFmtId="0" fontId="41" fillId="0" borderId="0" xfId="0" applyFont="1"/>
    <xf numFmtId="0" fontId="34" fillId="3" borderId="9" xfId="0" applyFont="1" applyFill="1" applyBorder="1"/>
    <xf numFmtId="0" fontId="41" fillId="3" borderId="0" xfId="0" applyFont="1" applyFill="1"/>
    <xf numFmtId="0" fontId="35" fillId="0" borderId="9" xfId="0" applyFont="1" applyBorder="1" applyAlignment="1">
      <alignment horizontal="center"/>
    </xf>
    <xf numFmtId="0" fontId="35" fillId="0" borderId="9" xfId="0" applyFont="1" applyFill="1" applyBorder="1"/>
    <xf numFmtId="0" fontId="35" fillId="3" borderId="9" xfId="0" applyFont="1" applyFill="1" applyBorder="1" applyAlignment="1">
      <alignment horizontal="right" wrapText="1"/>
    </xf>
    <xf numFmtId="164" fontId="35" fillId="0" borderId="9" xfId="0" applyNumberFormat="1" applyFont="1" applyBorder="1"/>
    <xf numFmtId="0" fontId="35" fillId="3" borderId="9" xfId="0" applyFont="1" applyFill="1" applyBorder="1" applyAlignment="1">
      <alignment wrapText="1"/>
    </xf>
    <xf numFmtId="0" fontId="35" fillId="0" borderId="9" xfId="0" applyFont="1" applyBorder="1" applyAlignment="1">
      <alignment horizontal="right" wrapText="1"/>
    </xf>
    <xf numFmtId="0" fontId="35" fillId="3" borderId="9" xfId="0" applyFont="1" applyFill="1" applyBorder="1"/>
    <xf numFmtId="0" fontId="34" fillId="0" borderId="9" xfId="0" applyFont="1" applyFill="1" applyBorder="1"/>
    <xf numFmtId="0" fontId="35" fillId="3" borderId="9" xfId="0" applyFont="1" applyFill="1" applyBorder="1" applyAlignment="1">
      <alignment horizontal="right"/>
    </xf>
    <xf numFmtId="2" fontId="35" fillId="0" borderId="9" xfId="0" applyNumberFormat="1" applyFont="1" applyBorder="1"/>
    <xf numFmtId="0" fontId="35" fillId="0" borderId="9" xfId="0" applyFont="1" applyBorder="1" applyAlignment="1">
      <alignment horizontal="center" wrapText="1"/>
    </xf>
    <xf numFmtId="164" fontId="35" fillId="3" borderId="9" xfId="0" applyNumberFormat="1" applyFont="1" applyFill="1" applyBorder="1"/>
    <xf numFmtId="2" fontId="35" fillId="3" borderId="9" xfId="0" applyNumberFormat="1" applyFont="1" applyFill="1" applyBorder="1"/>
    <xf numFmtId="0" fontId="33" fillId="0" borderId="0" xfId="0" applyFont="1"/>
    <xf numFmtId="0" fontId="34" fillId="3" borderId="9" xfId="0" applyFont="1" applyFill="1" applyBorder="1" applyAlignment="1">
      <alignment horizontal="right"/>
    </xf>
    <xf numFmtId="0" fontId="35" fillId="0" borderId="13" xfId="0" applyFont="1" applyBorder="1"/>
    <xf numFmtId="0" fontId="35" fillId="0" borderId="13" xfId="0" applyFont="1" applyFill="1" applyBorder="1"/>
    <xf numFmtId="0" fontId="42" fillId="0" borderId="9" xfId="0" applyFont="1" applyBorder="1"/>
    <xf numFmtId="0" fontId="42" fillId="0" borderId="9" xfId="0" applyFont="1" applyFill="1" applyBorder="1"/>
    <xf numFmtId="2" fontId="34" fillId="0" borderId="9" xfId="0" applyNumberFormat="1" applyFont="1" applyBorder="1"/>
    <xf numFmtId="0" fontId="35" fillId="0" borderId="9" xfId="0" applyFont="1" applyFill="1" applyBorder="1" applyAlignment="1">
      <alignment wrapText="1"/>
    </xf>
    <xf numFmtId="0" fontId="35" fillId="0" borderId="9" xfId="0" applyFont="1" applyBorder="1" applyAlignment="1">
      <alignment horizontal="left" wrapText="1"/>
    </xf>
    <xf numFmtId="1" fontId="34" fillId="0" borderId="9" xfId="0" applyNumberFormat="1" applyFont="1" applyBorder="1"/>
    <xf numFmtId="1" fontId="34" fillId="0" borderId="9" xfId="0" applyNumberFormat="1" applyFont="1" applyFill="1" applyBorder="1"/>
    <xf numFmtId="0" fontId="35" fillId="0" borderId="0" xfId="0" applyFont="1"/>
    <xf numFmtId="0" fontId="35" fillId="0" borderId="9" xfId="0" applyFont="1" applyBorder="1" applyAlignment="1"/>
    <xf numFmtId="0" fontId="35" fillId="0" borderId="9" xfId="0" applyFont="1" applyBorder="1" applyAlignment="1">
      <alignment horizontal="right"/>
    </xf>
    <xf numFmtId="164" fontId="34" fillId="0" borderId="9" xfId="0" applyNumberFormat="1" applyFont="1" applyBorder="1"/>
    <xf numFmtId="0" fontId="35" fillId="4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17" fontId="34" fillId="0" borderId="9" xfId="0" applyNumberFormat="1" applyFont="1" applyBorder="1"/>
    <xf numFmtId="2" fontId="34" fillId="0" borderId="9" xfId="0" applyNumberFormat="1" applyFont="1" applyFill="1" applyBorder="1"/>
    <xf numFmtId="0" fontId="35" fillId="0" borderId="5" xfId="0" applyFont="1" applyBorder="1" applyAlignment="1">
      <alignment wrapText="1"/>
    </xf>
    <xf numFmtId="0" fontId="35" fillId="0" borderId="5" xfId="0" applyFont="1" applyBorder="1" applyAlignment="1">
      <alignment horizontal="right"/>
    </xf>
    <xf numFmtId="0" fontId="35" fillId="0" borderId="5" xfId="0" applyFont="1" applyFill="1" applyBorder="1"/>
    <xf numFmtId="0" fontId="35" fillId="0" borderId="4" xfId="0" applyFont="1" applyBorder="1"/>
    <xf numFmtId="0" fontId="34" fillId="0" borderId="9" xfId="0" applyFont="1" applyBorder="1" applyAlignment="1">
      <alignment horizontal="left" vertical="top" wrapText="1"/>
    </xf>
    <xf numFmtId="0" fontId="35" fillId="0" borderId="9" xfId="0" applyFont="1" applyBorder="1" applyAlignment="1">
      <alignment vertical="top" wrapText="1"/>
    </xf>
    <xf numFmtId="0" fontId="34" fillId="0" borderId="9" xfId="0" applyFont="1" applyBorder="1" applyAlignment="1">
      <alignment horizontal="right" vertical="top" wrapText="1"/>
    </xf>
    <xf numFmtId="2" fontId="34" fillId="3" borderId="9" xfId="0" applyNumberFormat="1" applyFont="1" applyFill="1" applyBorder="1"/>
    <xf numFmtId="0" fontId="34" fillId="4" borderId="9" xfId="0" applyFont="1" applyFill="1" applyBorder="1" applyAlignment="1">
      <alignment horizontal="center" wrapText="1"/>
    </xf>
    <xf numFmtId="0" fontId="35" fillId="0" borderId="9" xfId="0" applyFont="1" applyBorder="1" applyAlignment="1">
      <alignment horizontal="left"/>
    </xf>
    <xf numFmtId="164" fontId="34" fillId="0" borderId="9" xfId="0" applyNumberFormat="1" applyFont="1" applyFill="1" applyBorder="1"/>
    <xf numFmtId="0" fontId="35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left" wrapText="1"/>
    </xf>
    <xf numFmtId="0" fontId="34" fillId="0" borderId="9" xfId="0" applyNumberFormat="1" applyFont="1" applyBorder="1"/>
    <xf numFmtId="0" fontId="34" fillId="3" borderId="9" xfId="0" applyFont="1" applyFill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5" fillId="3" borderId="9" xfId="0" applyFont="1" applyFill="1" applyBorder="1" applyAlignment="1">
      <alignment horizontal="left" wrapText="1"/>
    </xf>
    <xf numFmtId="0" fontId="37" fillId="3" borderId="0" xfId="0" applyFont="1" applyFill="1"/>
    <xf numFmtId="0" fontId="35" fillId="3" borderId="9" xfId="0" applyFont="1" applyFill="1" applyBorder="1" applyAlignment="1">
      <alignment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/>
    </xf>
    <xf numFmtId="0" fontId="34" fillId="3" borderId="9" xfId="0" applyFont="1" applyFill="1" applyBorder="1" applyAlignment="1">
      <alignment wrapText="1"/>
    </xf>
    <xf numFmtId="164" fontId="34" fillId="3" borderId="9" xfId="0" applyNumberFormat="1" applyFont="1" applyFill="1" applyBorder="1"/>
    <xf numFmtId="0" fontId="35" fillId="3" borderId="13" xfId="0" applyFont="1" applyFill="1" applyBorder="1" applyAlignment="1">
      <alignment wrapText="1"/>
    </xf>
    <xf numFmtId="0" fontId="35" fillId="3" borderId="13" xfId="0" applyFont="1" applyFill="1" applyBorder="1"/>
    <xf numFmtId="0" fontId="35" fillId="3" borderId="9" xfId="0" applyFont="1" applyFill="1" applyBorder="1" applyAlignment="1">
      <alignment horizontal="center" wrapText="1"/>
    </xf>
    <xf numFmtId="0" fontId="35" fillId="3" borderId="0" xfId="0" applyFont="1" applyFill="1"/>
    <xf numFmtId="0" fontId="35" fillId="0" borderId="12" xfId="0" applyFont="1" applyBorder="1" applyAlignment="1">
      <alignment wrapText="1"/>
    </xf>
    <xf numFmtId="0" fontId="35" fillId="0" borderId="12" xfId="0" applyFont="1" applyBorder="1"/>
    <xf numFmtId="0" fontId="34" fillId="3" borderId="9" xfId="0" applyFont="1" applyFill="1" applyBorder="1" applyAlignment="1">
      <alignment horizontal="right" wrapText="1"/>
    </xf>
    <xf numFmtId="0" fontId="34" fillId="0" borderId="9" xfId="0" applyFont="1" applyFill="1" applyBorder="1" applyAlignment="1">
      <alignment wrapText="1"/>
    </xf>
    <xf numFmtId="0" fontId="34" fillId="3" borderId="9" xfId="0" applyFont="1" applyFill="1" applyBorder="1" applyAlignment="1">
      <alignment horizontal="left"/>
    </xf>
    <xf numFmtId="0" fontId="15" fillId="0" borderId="14" xfId="0" applyFont="1" applyBorder="1"/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/>
    </xf>
    <xf numFmtId="0" fontId="35" fillId="3" borderId="4" xfId="0" applyFont="1" applyFill="1" applyBorder="1" applyAlignment="1">
      <alignment horizontal="center"/>
    </xf>
    <xf numFmtId="0" fontId="35" fillId="3" borderId="5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402566</xdr:colOff>
      <xdr:row>0</xdr:row>
      <xdr:rowOff>0</xdr:rowOff>
    </xdr:from>
    <xdr:to>
      <xdr:col>23</xdr:col>
      <xdr:colOff>330680</xdr:colOff>
      <xdr:row>53</xdr:row>
      <xdr:rowOff>132654</xdr:rowOff>
    </xdr:to>
    <xdr:pic>
      <xdr:nvPicPr>
        <xdr:cNvPr id="3" name="Рисунок 2" descr="весна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2566" y="0"/>
          <a:ext cx="13816642" cy="10038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373624</xdr:colOff>
      <xdr:row>28</xdr:row>
      <xdr:rowOff>22860</xdr:rowOff>
    </xdr:to>
    <xdr:pic>
      <xdr:nvPicPr>
        <xdr:cNvPr id="2" name="Рисунок 1" descr="весна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079224" cy="514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="53" zoomScaleNormal="53" workbookViewId="0">
      <selection activeCell="T46" sqref="T46:U48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4"/>
  <sheetViews>
    <sheetView view="pageBreakPreview" topLeftCell="A19" zoomScale="90" zoomScaleSheetLayoutView="90" workbookViewId="0">
      <selection activeCell="B20" sqref="B20"/>
    </sheetView>
  </sheetViews>
  <sheetFormatPr defaultRowHeight="18"/>
  <cols>
    <col min="1" max="1" width="19.109375" style="214" customWidth="1"/>
    <col min="2" max="2" width="37.109375" style="214" customWidth="1"/>
    <col min="3" max="3" width="15.109375" style="214" customWidth="1"/>
    <col min="4" max="4" width="11.6640625" style="214" customWidth="1"/>
    <col min="5" max="5" width="10.6640625" style="214" customWidth="1"/>
    <col min="6" max="6" width="11.33203125" style="214" customWidth="1"/>
    <col min="7" max="7" width="13.109375" style="214" customWidth="1"/>
    <col min="8" max="8" width="11.44140625" style="214" customWidth="1"/>
    <col min="9" max="9" width="9.109375" style="214"/>
    <col min="10" max="10" width="12" style="214" customWidth="1"/>
    <col min="11" max="11" width="12.6640625" style="214" customWidth="1"/>
    <col min="12" max="12" width="11.6640625" style="214" customWidth="1"/>
    <col min="13" max="13" width="12.44140625" style="214" customWidth="1"/>
    <col min="14" max="14" width="9.109375" style="214"/>
  </cols>
  <sheetData>
    <row r="1" spans="1:16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319" t="s">
        <v>10</v>
      </c>
      <c r="L1" s="298"/>
      <c r="M1" s="298"/>
      <c r="N1" s="299"/>
    </row>
    <row r="2" spans="1:16" ht="14.4">
      <c r="A2" s="322"/>
      <c r="B2" s="317"/>
      <c r="C2" s="311"/>
      <c r="D2" s="324" t="s">
        <v>11</v>
      </c>
      <c r="E2" s="324" t="s">
        <v>12</v>
      </c>
      <c r="F2" s="316" t="s">
        <v>13</v>
      </c>
      <c r="G2" s="317"/>
      <c r="H2" s="320"/>
      <c r="I2" s="300"/>
      <c r="J2" s="301"/>
      <c r="K2" s="320"/>
      <c r="L2" s="300"/>
      <c r="M2" s="300"/>
      <c r="N2" s="301"/>
    </row>
    <row r="3" spans="1:16" ht="30" customHeight="1">
      <c r="A3" s="323"/>
      <c r="B3" s="318"/>
      <c r="C3" s="312"/>
      <c r="D3" s="325"/>
      <c r="E3" s="325"/>
      <c r="F3" s="318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6" ht="21" customHeight="1">
      <c r="A4" s="217"/>
      <c r="B4" s="255" t="s">
        <v>152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6">
      <c r="A5" s="203"/>
      <c r="B5" s="207" t="s">
        <v>116</v>
      </c>
      <c r="C5" s="227"/>
      <c r="D5" s="203"/>
      <c r="E5" s="203"/>
      <c r="F5" s="203"/>
      <c r="G5" s="203"/>
      <c r="H5" s="234"/>
      <c r="I5" s="203"/>
      <c r="J5" s="203"/>
      <c r="K5" s="203"/>
      <c r="L5" s="203"/>
      <c r="M5" s="203"/>
      <c r="N5" s="203"/>
    </row>
    <row r="6" spans="1:16">
      <c r="A6" s="203"/>
      <c r="B6" s="207" t="s">
        <v>68</v>
      </c>
      <c r="C6" s="227"/>
      <c r="D6" s="203"/>
      <c r="E6" s="203"/>
      <c r="F6" s="203"/>
      <c r="G6" s="203"/>
      <c r="H6" s="234"/>
      <c r="I6" s="203"/>
      <c r="J6" s="203"/>
      <c r="K6" s="203"/>
      <c r="L6" s="203"/>
      <c r="M6" s="203"/>
      <c r="N6" s="203"/>
    </row>
    <row r="7" spans="1:16" ht="34.5" customHeight="1">
      <c r="A7" s="203" t="s">
        <v>221</v>
      </c>
      <c r="B7" s="204" t="s">
        <v>223</v>
      </c>
      <c r="C7" s="232" t="s">
        <v>174</v>
      </c>
      <c r="D7" s="205">
        <v>18.34</v>
      </c>
      <c r="E7" s="205">
        <v>6.74</v>
      </c>
      <c r="F7" s="205">
        <v>128.19999999999999</v>
      </c>
      <c r="G7" s="205">
        <v>316</v>
      </c>
      <c r="H7" s="228">
        <v>0</v>
      </c>
      <c r="I7" s="205">
        <v>0</v>
      </c>
      <c r="J7" s="205">
        <v>2</v>
      </c>
      <c r="K7" s="205">
        <v>223.5</v>
      </c>
      <c r="L7" s="205">
        <v>69</v>
      </c>
      <c r="M7" s="205">
        <v>278.89999999999998</v>
      </c>
      <c r="N7" s="205">
        <v>3.64</v>
      </c>
    </row>
    <row r="8" spans="1:16" ht="32.25" customHeight="1">
      <c r="A8" s="203" t="s">
        <v>208</v>
      </c>
      <c r="B8" s="204" t="s">
        <v>72</v>
      </c>
      <c r="C8" s="231">
        <v>20</v>
      </c>
      <c r="D8" s="205">
        <v>0</v>
      </c>
      <c r="E8" s="205">
        <v>14.4</v>
      </c>
      <c r="F8" s="205">
        <v>0.26</v>
      </c>
      <c r="G8" s="205">
        <v>132.19999999999999</v>
      </c>
      <c r="H8" s="228">
        <v>0.1</v>
      </c>
      <c r="I8" s="205">
        <v>0</v>
      </c>
      <c r="J8" s="205">
        <v>0</v>
      </c>
      <c r="K8" s="205">
        <v>4.4000000000000004</v>
      </c>
      <c r="L8" s="205">
        <v>0.6</v>
      </c>
      <c r="M8" s="205">
        <v>3.8</v>
      </c>
      <c r="N8" s="205">
        <v>0.04</v>
      </c>
      <c r="O8" s="72"/>
      <c r="P8" s="72"/>
    </row>
    <row r="9" spans="1:16" ht="16.5" customHeight="1">
      <c r="A9" s="203" t="s">
        <v>234</v>
      </c>
      <c r="B9" s="204" t="s">
        <v>100</v>
      </c>
      <c r="C9" s="204">
        <v>30</v>
      </c>
      <c r="D9" s="205">
        <v>6.9</v>
      </c>
      <c r="E9" s="205">
        <v>8.6999999999999993</v>
      </c>
      <c r="F9" s="205">
        <v>0</v>
      </c>
      <c r="G9" s="205">
        <v>108</v>
      </c>
      <c r="H9" s="228">
        <v>0.06</v>
      </c>
      <c r="I9" s="205">
        <v>0</v>
      </c>
      <c r="J9" s="205">
        <v>0.84</v>
      </c>
      <c r="K9" s="205">
        <v>312</v>
      </c>
      <c r="L9" s="205">
        <v>0</v>
      </c>
      <c r="M9" s="205">
        <v>163.19999999999999</v>
      </c>
      <c r="N9" s="205">
        <v>0</v>
      </c>
    </row>
    <row r="10" spans="1:16" ht="15.75" customHeight="1">
      <c r="A10" s="205" t="s">
        <v>30</v>
      </c>
      <c r="B10" s="204" t="s">
        <v>31</v>
      </c>
      <c r="C10" s="231">
        <v>40</v>
      </c>
      <c r="D10" s="205">
        <v>4.1070000000000002</v>
      </c>
      <c r="E10" s="205">
        <v>1.6</v>
      </c>
      <c r="F10" s="205">
        <v>26.56</v>
      </c>
      <c r="G10" s="205">
        <v>139.72999999999999</v>
      </c>
      <c r="H10" s="228">
        <v>0</v>
      </c>
      <c r="I10" s="205">
        <v>8.5300000000000001E-2</v>
      </c>
      <c r="J10" s="205">
        <v>0</v>
      </c>
      <c r="K10" s="205">
        <v>13.87</v>
      </c>
      <c r="L10" s="205">
        <v>18.670000000000002</v>
      </c>
      <c r="M10" s="205">
        <v>44.27</v>
      </c>
      <c r="N10" s="205">
        <v>0.85299999999999998</v>
      </c>
      <c r="O10" s="72"/>
      <c r="P10" s="72"/>
    </row>
    <row r="11" spans="1:16" ht="15.75" customHeight="1">
      <c r="A11" s="203" t="s">
        <v>236</v>
      </c>
      <c r="B11" s="204" t="s">
        <v>60</v>
      </c>
      <c r="C11" s="232" t="s">
        <v>61</v>
      </c>
      <c r="D11" s="205">
        <v>0</v>
      </c>
      <c r="E11" s="205">
        <v>0</v>
      </c>
      <c r="F11" s="205">
        <v>11.3</v>
      </c>
      <c r="G11" s="205">
        <v>45.6</v>
      </c>
      <c r="H11" s="228">
        <v>0</v>
      </c>
      <c r="I11" s="205">
        <v>0</v>
      </c>
      <c r="J11" s="205">
        <v>3.1</v>
      </c>
      <c r="K11" s="205">
        <v>14.2</v>
      </c>
      <c r="L11" s="205">
        <v>2.4</v>
      </c>
      <c r="M11" s="230">
        <v>4.4000000000000004</v>
      </c>
      <c r="N11" s="205">
        <v>0.36</v>
      </c>
    </row>
    <row r="12" spans="1:16">
      <c r="A12" s="203"/>
      <c r="B12" s="203" t="s">
        <v>134</v>
      </c>
      <c r="C12" s="233">
        <v>582</v>
      </c>
      <c r="D12" s="203">
        <f>SUM(D7:D11)</f>
        <v>29.347000000000001</v>
      </c>
      <c r="E12" s="203">
        <f t="shared" ref="E12:N12" si="0">SUM(E7:E11)</f>
        <v>31.44</v>
      </c>
      <c r="F12" s="203">
        <f t="shared" si="0"/>
        <v>166.32</v>
      </c>
      <c r="G12" s="203">
        <f t="shared" si="0"/>
        <v>741.53000000000009</v>
      </c>
      <c r="H12" s="234">
        <f t="shared" si="0"/>
        <v>0.16</v>
      </c>
      <c r="I12" s="203">
        <f t="shared" si="0"/>
        <v>8.5300000000000001E-2</v>
      </c>
      <c r="J12" s="203">
        <f t="shared" si="0"/>
        <v>5.9399999999999995</v>
      </c>
      <c r="K12" s="203">
        <f t="shared" si="0"/>
        <v>567.97</v>
      </c>
      <c r="L12" s="203">
        <f t="shared" si="0"/>
        <v>90.67</v>
      </c>
      <c r="M12" s="203">
        <f t="shared" si="0"/>
        <v>494.56999999999994</v>
      </c>
      <c r="N12" s="203">
        <f t="shared" si="0"/>
        <v>4.8930000000000007</v>
      </c>
      <c r="O12" s="72"/>
      <c r="P12" s="72"/>
    </row>
    <row r="13" spans="1:16">
      <c r="A13" s="203"/>
      <c r="B13" s="207" t="s">
        <v>33</v>
      </c>
      <c r="C13" s="205"/>
      <c r="D13" s="203"/>
      <c r="E13" s="203"/>
      <c r="F13" s="203"/>
      <c r="G13" s="203"/>
      <c r="H13" s="234"/>
      <c r="I13" s="203"/>
      <c r="J13" s="203"/>
      <c r="K13" s="203"/>
      <c r="L13" s="203"/>
      <c r="M13" s="203"/>
      <c r="N13" s="203"/>
    </row>
    <row r="14" spans="1:16">
      <c r="A14" s="203" t="s">
        <v>199</v>
      </c>
      <c r="B14" s="208" t="s">
        <v>73</v>
      </c>
      <c r="C14" s="235">
        <v>200</v>
      </c>
      <c r="D14" s="203">
        <v>3</v>
      </c>
      <c r="E14" s="203">
        <v>1</v>
      </c>
      <c r="F14" s="203">
        <v>42</v>
      </c>
      <c r="G14" s="203">
        <v>192</v>
      </c>
      <c r="H14" s="234">
        <v>0</v>
      </c>
      <c r="I14" s="203">
        <v>0.08</v>
      </c>
      <c r="J14" s="203">
        <v>20</v>
      </c>
      <c r="K14" s="203">
        <v>16</v>
      </c>
      <c r="L14" s="203">
        <v>84</v>
      </c>
      <c r="M14" s="203">
        <v>56</v>
      </c>
      <c r="N14" s="203">
        <v>1.2</v>
      </c>
    </row>
    <row r="15" spans="1:16">
      <c r="A15" s="203"/>
      <c r="B15" s="203" t="s">
        <v>35</v>
      </c>
      <c r="C15" s="204">
        <f t="shared" ref="C15:N15" si="1">SUM(C14:C14)</f>
        <v>200</v>
      </c>
      <c r="D15" s="204">
        <f t="shared" si="1"/>
        <v>3</v>
      </c>
      <c r="E15" s="204">
        <f t="shared" si="1"/>
        <v>1</v>
      </c>
      <c r="F15" s="204">
        <f t="shared" si="1"/>
        <v>42</v>
      </c>
      <c r="G15" s="204">
        <f t="shared" si="1"/>
        <v>192</v>
      </c>
      <c r="H15" s="204">
        <f t="shared" si="1"/>
        <v>0</v>
      </c>
      <c r="I15" s="204">
        <f t="shared" si="1"/>
        <v>0.08</v>
      </c>
      <c r="J15" s="204">
        <f t="shared" si="1"/>
        <v>20</v>
      </c>
      <c r="K15" s="204">
        <f t="shared" si="1"/>
        <v>16</v>
      </c>
      <c r="L15" s="204">
        <f t="shared" si="1"/>
        <v>84</v>
      </c>
      <c r="M15" s="204">
        <f t="shared" si="1"/>
        <v>56</v>
      </c>
      <c r="N15" s="204">
        <f t="shared" si="1"/>
        <v>1.2</v>
      </c>
    </row>
    <row r="16" spans="1:16">
      <c r="A16" s="203"/>
      <c r="B16" s="207" t="s">
        <v>36</v>
      </c>
      <c r="C16" s="227"/>
      <c r="D16" s="203"/>
      <c r="E16" s="203"/>
      <c r="F16" s="203"/>
      <c r="G16" s="203"/>
      <c r="H16" s="234"/>
      <c r="I16" s="203"/>
      <c r="J16" s="203"/>
      <c r="K16" s="203"/>
      <c r="L16" s="203"/>
      <c r="M16" s="203"/>
      <c r="N16" s="203"/>
    </row>
    <row r="17" spans="1:15" ht="18.75" customHeight="1">
      <c r="A17" s="203" t="s">
        <v>175</v>
      </c>
      <c r="B17" s="204" t="s">
        <v>176</v>
      </c>
      <c r="C17" s="204">
        <v>250</v>
      </c>
      <c r="D17" s="205">
        <v>4.1900000000000004</v>
      </c>
      <c r="E17" s="205">
        <v>5.73</v>
      </c>
      <c r="F17" s="205">
        <v>12.73</v>
      </c>
      <c r="G17" s="205">
        <v>371.65</v>
      </c>
      <c r="H17" s="228">
        <v>0.06</v>
      </c>
      <c r="I17" s="205">
        <v>0.01</v>
      </c>
      <c r="J17" s="205">
        <v>10.1</v>
      </c>
      <c r="K17" s="205">
        <v>34.35</v>
      </c>
      <c r="L17" s="205">
        <v>25.35</v>
      </c>
      <c r="M17" s="205">
        <v>58.97</v>
      </c>
      <c r="N17" s="205">
        <v>1.27</v>
      </c>
    </row>
    <row r="18" spans="1:15" ht="35.25" customHeight="1">
      <c r="A18" s="203" t="s">
        <v>224</v>
      </c>
      <c r="B18" s="204" t="s">
        <v>177</v>
      </c>
      <c r="C18" s="232" t="s">
        <v>163</v>
      </c>
      <c r="D18" s="205">
        <v>12.94</v>
      </c>
      <c r="E18" s="205">
        <v>16.52</v>
      </c>
      <c r="F18" s="205">
        <v>13.29</v>
      </c>
      <c r="G18" s="205">
        <v>254.28</v>
      </c>
      <c r="H18" s="228">
        <v>0</v>
      </c>
      <c r="I18" s="205">
        <v>0.03</v>
      </c>
      <c r="J18" s="205">
        <v>3</v>
      </c>
      <c r="K18" s="205">
        <v>21.21</v>
      </c>
      <c r="L18" s="205">
        <v>21.79</v>
      </c>
      <c r="M18" s="205">
        <v>104.6</v>
      </c>
      <c r="N18" s="205">
        <v>1.54</v>
      </c>
    </row>
    <row r="19" spans="1:15" ht="35.25" customHeight="1">
      <c r="A19" s="203" t="s">
        <v>244</v>
      </c>
      <c r="B19" s="204" t="s">
        <v>56</v>
      </c>
      <c r="C19" s="232" t="s">
        <v>266</v>
      </c>
      <c r="D19" s="205">
        <v>7.57</v>
      </c>
      <c r="E19" s="205">
        <v>4.63</v>
      </c>
      <c r="F19" s="205">
        <v>36.31</v>
      </c>
      <c r="G19" s="205">
        <v>217</v>
      </c>
      <c r="H19" s="228">
        <v>21</v>
      </c>
      <c r="I19" s="205">
        <v>0.08</v>
      </c>
      <c r="J19" s="205">
        <v>0</v>
      </c>
      <c r="K19" s="205">
        <v>9.9600000000000009</v>
      </c>
      <c r="L19" s="205">
        <v>9.42</v>
      </c>
      <c r="M19" s="205">
        <v>35.81</v>
      </c>
      <c r="N19" s="205">
        <v>0.4</v>
      </c>
    </row>
    <row r="20" spans="1:15" ht="18.75" customHeight="1">
      <c r="A20" s="203" t="s">
        <v>230</v>
      </c>
      <c r="B20" s="204" t="s">
        <v>277</v>
      </c>
      <c r="C20" s="204">
        <v>100</v>
      </c>
      <c r="D20" s="204"/>
      <c r="E20" s="205">
        <v>0.8</v>
      </c>
      <c r="F20" s="205">
        <v>0</v>
      </c>
      <c r="G20" s="205">
        <v>1.6659999999999999</v>
      </c>
      <c r="H20" s="205">
        <v>13</v>
      </c>
      <c r="I20" s="228">
        <v>0</v>
      </c>
      <c r="J20" s="205">
        <v>0</v>
      </c>
      <c r="K20" s="205">
        <v>5</v>
      </c>
      <c r="L20" s="205">
        <v>23</v>
      </c>
      <c r="M20" s="205">
        <v>14</v>
      </c>
      <c r="N20" s="205">
        <v>24</v>
      </c>
      <c r="O20" s="297"/>
    </row>
    <row r="21" spans="1:15" ht="14.25" customHeight="1">
      <c r="A21" s="203" t="s">
        <v>249</v>
      </c>
      <c r="B21" s="204" t="s">
        <v>43</v>
      </c>
      <c r="C21" s="204">
        <v>60</v>
      </c>
      <c r="D21" s="205">
        <v>3</v>
      </c>
      <c r="E21" s="205">
        <f>1.2*C21/100</f>
        <v>0.72</v>
      </c>
      <c r="F21" s="205">
        <f>34.2*C21/100</f>
        <v>20.52</v>
      </c>
      <c r="G21" s="205">
        <f>181*C21/100</f>
        <v>108.6</v>
      </c>
      <c r="H21" s="228">
        <v>0</v>
      </c>
      <c r="I21" s="205">
        <f>0.11*C21/100</f>
        <v>6.6000000000000003E-2</v>
      </c>
      <c r="J21" s="205">
        <v>0</v>
      </c>
      <c r="K21" s="205">
        <f>34*C21/100</f>
        <v>20.399999999999999</v>
      </c>
      <c r="L21" s="205">
        <f>41*C21/100</f>
        <v>24.6</v>
      </c>
      <c r="M21" s="205">
        <f>120*C21/100</f>
        <v>72</v>
      </c>
      <c r="N21" s="205">
        <f>2.3*C21/100</f>
        <v>1.38</v>
      </c>
    </row>
    <row r="22" spans="1:15" ht="18" customHeight="1">
      <c r="A22" s="203" t="s">
        <v>30</v>
      </c>
      <c r="B22" s="204" t="s">
        <v>44</v>
      </c>
      <c r="C22" s="204">
        <v>100</v>
      </c>
      <c r="D22" s="205">
        <f>7.7*C22/100</f>
        <v>7.7</v>
      </c>
      <c r="E22" s="205">
        <f>3*C22/100</f>
        <v>3</v>
      </c>
      <c r="F22" s="205">
        <f>49.8*C22/100</f>
        <v>49.8</v>
      </c>
      <c r="G22" s="205">
        <f>262*C22/100</f>
        <v>262</v>
      </c>
      <c r="H22" s="228">
        <v>0</v>
      </c>
      <c r="I22" s="205">
        <f>0.16*C22/100</f>
        <v>0.16</v>
      </c>
      <c r="J22" s="205">
        <v>0</v>
      </c>
      <c r="K22" s="205">
        <f>26*C22/100</f>
        <v>26</v>
      </c>
      <c r="L22" s="205">
        <f>35*C22/100</f>
        <v>35</v>
      </c>
      <c r="M22" s="205">
        <f>83*C22/100</f>
        <v>83</v>
      </c>
      <c r="N22" s="205">
        <f>1.6*C22/100</f>
        <v>1.6</v>
      </c>
    </row>
    <row r="23" spans="1:15">
      <c r="A23" s="203" t="s">
        <v>83</v>
      </c>
      <c r="B23" s="205" t="s">
        <v>84</v>
      </c>
      <c r="C23" s="205">
        <v>200</v>
      </c>
      <c r="D23" s="205">
        <v>0</v>
      </c>
      <c r="E23" s="205">
        <v>0</v>
      </c>
      <c r="F23" s="205">
        <v>23.88</v>
      </c>
      <c r="G23" s="205">
        <v>97.6</v>
      </c>
      <c r="H23" s="228">
        <v>0</v>
      </c>
      <c r="I23" s="205">
        <v>0</v>
      </c>
      <c r="J23" s="205">
        <v>1.72</v>
      </c>
      <c r="K23" s="205">
        <v>14.48</v>
      </c>
      <c r="L23" s="205">
        <v>3.6</v>
      </c>
      <c r="M23" s="205">
        <v>4.4000000000000004</v>
      </c>
      <c r="N23" s="205">
        <v>0.94</v>
      </c>
    </row>
    <row r="24" spans="1:15">
      <c r="A24" s="203"/>
      <c r="B24" s="203" t="s">
        <v>45</v>
      </c>
      <c r="C24" s="205">
        <v>1060</v>
      </c>
      <c r="D24" s="203">
        <f t="shared" ref="D24:N24" si="2">SUM(D17:D23)</f>
        <v>35.4</v>
      </c>
      <c r="E24" s="203">
        <f t="shared" si="2"/>
        <v>31.4</v>
      </c>
      <c r="F24" s="203">
        <f t="shared" si="2"/>
        <v>156.52999999999997</v>
      </c>
      <c r="G24" s="203">
        <f t="shared" si="2"/>
        <v>1312.7959999999998</v>
      </c>
      <c r="H24" s="234">
        <f t="shared" si="2"/>
        <v>34.06</v>
      </c>
      <c r="I24" s="203">
        <f t="shared" si="2"/>
        <v>0.34599999999999997</v>
      </c>
      <c r="J24" s="203">
        <f t="shared" si="2"/>
        <v>14.82</v>
      </c>
      <c r="K24" s="203">
        <f t="shared" si="2"/>
        <v>131.4</v>
      </c>
      <c r="L24" s="203">
        <f t="shared" si="2"/>
        <v>142.76</v>
      </c>
      <c r="M24" s="203">
        <f t="shared" si="2"/>
        <v>372.78</v>
      </c>
      <c r="N24" s="203">
        <f t="shared" si="2"/>
        <v>31.130000000000003</v>
      </c>
    </row>
    <row r="25" spans="1:15">
      <c r="A25" s="203"/>
      <c r="B25" s="207" t="s">
        <v>46</v>
      </c>
      <c r="C25" s="227"/>
      <c r="D25" s="203"/>
      <c r="E25" s="203"/>
      <c r="F25" s="203"/>
      <c r="G25" s="203"/>
      <c r="H25" s="234"/>
      <c r="I25" s="203"/>
      <c r="J25" s="203"/>
      <c r="K25" s="203"/>
      <c r="L25" s="203"/>
      <c r="M25" s="203"/>
      <c r="N25" s="203"/>
    </row>
    <row r="26" spans="1:15" ht="33.75" customHeight="1">
      <c r="A26" s="203" t="s">
        <v>178</v>
      </c>
      <c r="B26" s="204" t="s">
        <v>179</v>
      </c>
      <c r="C26" s="232" t="s">
        <v>217</v>
      </c>
      <c r="D26" s="205">
        <v>32.314</v>
      </c>
      <c r="E26" s="205">
        <v>16.52</v>
      </c>
      <c r="F26" s="205">
        <v>92.02</v>
      </c>
      <c r="G26" s="205">
        <v>480.56</v>
      </c>
      <c r="H26" s="228">
        <v>0</v>
      </c>
      <c r="I26" s="205">
        <v>0</v>
      </c>
      <c r="J26" s="205">
        <v>0</v>
      </c>
      <c r="K26" s="205">
        <v>407.82</v>
      </c>
      <c r="L26" s="205">
        <v>56.4</v>
      </c>
      <c r="M26" s="205">
        <v>445.9</v>
      </c>
      <c r="N26" s="205">
        <v>0.95</v>
      </c>
    </row>
    <row r="27" spans="1:15" ht="16.5" customHeight="1">
      <c r="A27" s="203" t="s">
        <v>211</v>
      </c>
      <c r="B27" s="204" t="s">
        <v>0</v>
      </c>
      <c r="C27" s="204">
        <v>200</v>
      </c>
      <c r="D27" s="205">
        <v>0</v>
      </c>
      <c r="E27" s="205">
        <v>0</v>
      </c>
      <c r="F27" s="205">
        <v>21.4</v>
      </c>
      <c r="G27" s="205">
        <v>86</v>
      </c>
      <c r="H27" s="228">
        <v>0</v>
      </c>
      <c r="I27" s="205">
        <v>0</v>
      </c>
      <c r="J27" s="205">
        <v>50</v>
      </c>
      <c r="K27" s="205">
        <v>0</v>
      </c>
      <c r="L27" s="205">
        <v>0</v>
      </c>
      <c r="M27" s="205">
        <v>0</v>
      </c>
      <c r="N27" s="205">
        <v>0</v>
      </c>
    </row>
    <row r="28" spans="1:15">
      <c r="A28" s="203"/>
      <c r="B28" s="203" t="s">
        <v>51</v>
      </c>
      <c r="C28" s="205">
        <v>400</v>
      </c>
      <c r="D28" s="203">
        <f>SUM(D26:D27)</f>
        <v>32.314</v>
      </c>
      <c r="E28" s="203">
        <f t="shared" ref="E28:N28" si="3">SUM(E26:E27)</f>
        <v>16.52</v>
      </c>
      <c r="F28" s="203">
        <f t="shared" si="3"/>
        <v>113.41999999999999</v>
      </c>
      <c r="G28" s="203">
        <f t="shared" si="3"/>
        <v>566.55999999999995</v>
      </c>
      <c r="H28" s="234">
        <f t="shared" si="3"/>
        <v>0</v>
      </c>
      <c r="I28" s="203">
        <f t="shared" si="3"/>
        <v>0</v>
      </c>
      <c r="J28" s="203">
        <f t="shared" si="3"/>
        <v>50</v>
      </c>
      <c r="K28" s="203">
        <f t="shared" si="3"/>
        <v>407.82</v>
      </c>
      <c r="L28" s="203">
        <f t="shared" si="3"/>
        <v>56.4</v>
      </c>
      <c r="M28" s="203">
        <f t="shared" si="3"/>
        <v>445.9</v>
      </c>
      <c r="N28" s="203">
        <f t="shared" si="3"/>
        <v>0.95</v>
      </c>
    </row>
    <row r="29" spans="1:15">
      <c r="A29" s="203"/>
      <c r="B29" s="212" t="s">
        <v>52</v>
      </c>
      <c r="C29" s="237"/>
      <c r="D29" s="203"/>
      <c r="E29" s="203"/>
      <c r="F29" s="203"/>
      <c r="G29" s="203"/>
      <c r="H29" s="234"/>
      <c r="I29" s="203"/>
      <c r="J29" s="203"/>
      <c r="K29" s="203"/>
      <c r="L29" s="203"/>
      <c r="M29" s="203"/>
      <c r="N29" s="203"/>
    </row>
    <row r="30" spans="1:15" ht="16.5" customHeight="1">
      <c r="A30" s="203" t="s">
        <v>181</v>
      </c>
      <c r="B30" s="204" t="s">
        <v>182</v>
      </c>
      <c r="C30" s="253" t="s">
        <v>163</v>
      </c>
      <c r="D30" s="205">
        <v>7.4589999999999996</v>
      </c>
      <c r="E30" s="205">
        <v>5.25</v>
      </c>
      <c r="F30" s="205">
        <v>8.5299999999999994</v>
      </c>
      <c r="G30" s="205">
        <v>111.57</v>
      </c>
      <c r="H30" s="228">
        <v>28.58</v>
      </c>
      <c r="I30" s="205">
        <v>8.5000000000000006E-2</v>
      </c>
      <c r="J30" s="205">
        <v>1.5509999999999999</v>
      </c>
      <c r="K30" s="205">
        <v>37.61</v>
      </c>
      <c r="L30" s="205">
        <v>16.18</v>
      </c>
      <c r="M30" s="205">
        <v>106.84</v>
      </c>
      <c r="N30" s="205">
        <v>0.64800000000000002</v>
      </c>
    </row>
    <row r="31" spans="1:15" ht="52.5" customHeight="1">
      <c r="A31" s="203" t="s">
        <v>183</v>
      </c>
      <c r="B31" s="204" t="s">
        <v>184</v>
      </c>
      <c r="C31" s="205">
        <v>200</v>
      </c>
      <c r="D31" s="205">
        <v>4.5199999999999996</v>
      </c>
      <c r="E31" s="205">
        <v>6.9</v>
      </c>
      <c r="F31" s="205">
        <v>36.799999999999997</v>
      </c>
      <c r="G31" s="205">
        <v>227.96</v>
      </c>
      <c r="H31" s="228">
        <v>0</v>
      </c>
      <c r="I31" s="205">
        <v>0</v>
      </c>
      <c r="J31" s="205">
        <v>45.2</v>
      </c>
      <c r="K31" s="205">
        <v>22.6</v>
      </c>
      <c r="L31" s="205">
        <v>52</v>
      </c>
      <c r="M31" s="205">
        <v>131</v>
      </c>
      <c r="N31" s="205">
        <v>2</v>
      </c>
    </row>
    <row r="32" spans="1:15" ht="19.5" customHeight="1">
      <c r="A32" s="234" t="s">
        <v>269</v>
      </c>
      <c r="B32" s="247" t="s">
        <v>270</v>
      </c>
      <c r="C32" s="204">
        <v>100</v>
      </c>
      <c r="D32" s="205">
        <v>1.8</v>
      </c>
      <c r="E32" s="205">
        <v>0</v>
      </c>
      <c r="F32" s="205">
        <v>3</v>
      </c>
      <c r="G32" s="205">
        <v>23</v>
      </c>
      <c r="H32" s="228">
        <v>0</v>
      </c>
      <c r="I32" s="205">
        <v>0</v>
      </c>
      <c r="J32" s="205">
        <v>10</v>
      </c>
      <c r="K32" s="205">
        <v>48</v>
      </c>
      <c r="L32" s="205">
        <v>16</v>
      </c>
      <c r="M32" s="205">
        <v>31</v>
      </c>
      <c r="N32" s="205">
        <v>1.2</v>
      </c>
    </row>
    <row r="33" spans="1:16" ht="17.25" customHeight="1">
      <c r="A33" s="203" t="s">
        <v>30</v>
      </c>
      <c r="B33" s="204" t="s">
        <v>44</v>
      </c>
      <c r="C33" s="204">
        <v>50</v>
      </c>
      <c r="D33" s="205">
        <f>7.7*C33/100</f>
        <v>3.85</v>
      </c>
      <c r="E33" s="205">
        <f>3*C33/100</f>
        <v>1.5</v>
      </c>
      <c r="F33" s="205">
        <f>49.8*C33/100</f>
        <v>24.9</v>
      </c>
      <c r="G33" s="205">
        <f>262*C33/100</f>
        <v>131</v>
      </c>
      <c r="H33" s="228">
        <v>0</v>
      </c>
      <c r="I33" s="205">
        <f>0.16*C33/100</f>
        <v>0.08</v>
      </c>
      <c r="J33" s="205">
        <v>0</v>
      </c>
      <c r="K33" s="205">
        <f>26*C33/100</f>
        <v>13</v>
      </c>
      <c r="L33" s="205">
        <f>35*C33/100</f>
        <v>17.5</v>
      </c>
      <c r="M33" s="230">
        <f>83*C33/100</f>
        <v>41.5</v>
      </c>
      <c r="N33" s="205">
        <f>1.6*C33/100</f>
        <v>0.8</v>
      </c>
    </row>
    <row r="34" spans="1:16" ht="18" customHeight="1">
      <c r="A34" s="203" t="s">
        <v>249</v>
      </c>
      <c r="B34" s="204" t="s">
        <v>43</v>
      </c>
      <c r="C34" s="204">
        <v>60</v>
      </c>
      <c r="D34" s="205">
        <v>3</v>
      </c>
      <c r="E34" s="205">
        <f>1.2*C34/100</f>
        <v>0.72</v>
      </c>
      <c r="F34" s="205">
        <f>34.2*C34/100</f>
        <v>20.52</v>
      </c>
      <c r="G34" s="205">
        <f>181*C34/100</f>
        <v>108.6</v>
      </c>
      <c r="H34" s="228">
        <v>0</v>
      </c>
      <c r="I34" s="205">
        <f>0.11*C34/100</f>
        <v>6.6000000000000003E-2</v>
      </c>
      <c r="J34" s="205">
        <v>0</v>
      </c>
      <c r="K34" s="205">
        <f>34*C34/100</f>
        <v>20.399999999999999</v>
      </c>
      <c r="L34" s="205">
        <f>41*C34/100</f>
        <v>24.6</v>
      </c>
      <c r="M34" s="205">
        <f>120*C34/100</f>
        <v>72</v>
      </c>
      <c r="N34" s="205">
        <f>2.3*C34/100</f>
        <v>1.38</v>
      </c>
    </row>
    <row r="35" spans="1:16" ht="18" customHeight="1">
      <c r="A35" s="209" t="s">
        <v>231</v>
      </c>
      <c r="B35" s="210" t="s">
        <v>237</v>
      </c>
      <c r="C35" s="210">
        <v>200</v>
      </c>
      <c r="D35" s="242">
        <v>0.8</v>
      </c>
      <c r="E35" s="242">
        <v>0</v>
      </c>
      <c r="F35" s="242">
        <v>19.98</v>
      </c>
      <c r="G35" s="242">
        <v>104</v>
      </c>
      <c r="H35" s="243">
        <v>0</v>
      </c>
      <c r="I35" s="242">
        <v>0</v>
      </c>
      <c r="J35" s="242">
        <v>0.24</v>
      </c>
      <c r="K35" s="242">
        <v>0.4</v>
      </c>
      <c r="L35" s="242">
        <v>0</v>
      </c>
      <c r="M35" s="242">
        <v>0</v>
      </c>
      <c r="N35" s="242">
        <v>0.03</v>
      </c>
    </row>
    <row r="36" spans="1:16">
      <c r="A36" s="203"/>
      <c r="B36" s="203" t="s">
        <v>146</v>
      </c>
      <c r="C36" s="205">
        <v>760</v>
      </c>
      <c r="D36" s="203">
        <f>SUM(D30:D35)</f>
        <v>21.429000000000002</v>
      </c>
      <c r="E36" s="203">
        <f t="shared" ref="E36:N36" si="4">SUM(E30:E35)</f>
        <v>14.370000000000001</v>
      </c>
      <c r="F36" s="203">
        <f t="shared" si="4"/>
        <v>113.72999999999999</v>
      </c>
      <c r="G36" s="203">
        <f t="shared" si="4"/>
        <v>706.13</v>
      </c>
      <c r="H36" s="234">
        <f t="shared" si="4"/>
        <v>28.58</v>
      </c>
      <c r="I36" s="203">
        <f t="shared" si="4"/>
        <v>0.23100000000000001</v>
      </c>
      <c r="J36" s="203">
        <f t="shared" si="4"/>
        <v>56.991000000000007</v>
      </c>
      <c r="K36" s="203">
        <f t="shared" si="4"/>
        <v>142.01000000000002</v>
      </c>
      <c r="L36" s="203">
        <f t="shared" si="4"/>
        <v>126.28</v>
      </c>
      <c r="M36" s="203">
        <f t="shared" si="4"/>
        <v>382.34000000000003</v>
      </c>
      <c r="N36" s="203">
        <f t="shared" si="4"/>
        <v>6.0579999999999998</v>
      </c>
    </row>
    <row r="37" spans="1:16" ht="18.75" customHeight="1">
      <c r="A37" s="203"/>
      <c r="B37" s="212" t="s">
        <v>63</v>
      </c>
      <c r="C37" s="205"/>
      <c r="D37" s="203"/>
      <c r="E37" s="203"/>
      <c r="F37" s="203"/>
      <c r="G37" s="203"/>
      <c r="H37" s="234"/>
      <c r="I37" s="203"/>
      <c r="J37" s="203"/>
      <c r="K37" s="203"/>
      <c r="L37" s="203"/>
      <c r="M37" s="203"/>
      <c r="N37" s="203"/>
    </row>
    <row r="38" spans="1:16" s="72" customFormat="1" ht="34.5" customHeight="1">
      <c r="A38" s="203" t="s">
        <v>96</v>
      </c>
      <c r="B38" s="204" t="s">
        <v>97</v>
      </c>
      <c r="C38" s="204">
        <v>200</v>
      </c>
      <c r="D38" s="205">
        <v>1.8</v>
      </c>
      <c r="E38" s="205">
        <v>5</v>
      </c>
      <c r="F38" s="205">
        <v>8.4</v>
      </c>
      <c r="G38" s="205">
        <v>101.3</v>
      </c>
      <c r="H38" s="205">
        <v>4</v>
      </c>
      <c r="I38" s="205">
        <v>0.04</v>
      </c>
      <c r="J38" s="205">
        <v>0.6</v>
      </c>
      <c r="K38" s="205">
        <v>248</v>
      </c>
      <c r="L38" s="205">
        <v>28</v>
      </c>
      <c r="M38" s="205">
        <v>184</v>
      </c>
      <c r="N38" s="205">
        <v>0.2</v>
      </c>
    </row>
    <row r="39" spans="1:16">
      <c r="A39" s="203"/>
      <c r="B39" s="203" t="s">
        <v>65</v>
      </c>
      <c r="C39" s="231">
        <v>200</v>
      </c>
      <c r="D39" s="203">
        <v>5.8</v>
      </c>
      <c r="E39" s="203">
        <v>5</v>
      </c>
      <c r="F39" s="203">
        <v>8</v>
      </c>
      <c r="G39" s="203">
        <v>100.2</v>
      </c>
      <c r="H39" s="234">
        <v>44</v>
      </c>
      <c r="I39" s="203">
        <v>0.08</v>
      </c>
      <c r="J39" s="203">
        <v>0.14000000000000001</v>
      </c>
      <c r="K39" s="203">
        <v>240</v>
      </c>
      <c r="L39" s="203">
        <v>28</v>
      </c>
      <c r="M39" s="203">
        <v>180</v>
      </c>
      <c r="N39" s="203">
        <v>0.2</v>
      </c>
    </row>
    <row r="40" spans="1:16">
      <c r="A40" s="203"/>
      <c r="B40" s="205"/>
      <c r="C40" s="205"/>
      <c r="D40" s="205"/>
      <c r="E40" s="205"/>
      <c r="F40" s="205"/>
      <c r="G40" s="205"/>
      <c r="H40" s="228"/>
      <c r="I40" s="205"/>
      <c r="J40" s="205"/>
      <c r="K40" s="205"/>
      <c r="L40" s="205"/>
      <c r="M40" s="205"/>
      <c r="N40" s="205"/>
    </row>
    <row r="41" spans="1:16" ht="17.399999999999999">
      <c r="A41" s="203"/>
      <c r="B41" s="203" t="s">
        <v>66</v>
      </c>
      <c r="C41" s="203">
        <f>SUM(C12+C15+C24+C28+C36+C39)</f>
        <v>3202</v>
      </c>
      <c r="D41" s="246">
        <f t="shared" ref="D41:N41" si="5">SUM(D12+D15+D24+D28+D36+D39)</f>
        <v>127.29</v>
      </c>
      <c r="E41" s="246">
        <f t="shared" si="5"/>
        <v>99.73</v>
      </c>
      <c r="F41" s="246">
        <f t="shared" si="5"/>
        <v>600</v>
      </c>
      <c r="G41" s="246">
        <f t="shared" si="5"/>
        <v>3619.2159999999999</v>
      </c>
      <c r="H41" s="246">
        <f t="shared" si="5"/>
        <v>106.8</v>
      </c>
      <c r="I41" s="246">
        <f t="shared" si="5"/>
        <v>0.82229999999999992</v>
      </c>
      <c r="J41" s="246">
        <f t="shared" si="5"/>
        <v>147.89099999999999</v>
      </c>
      <c r="K41" s="246">
        <f t="shared" si="5"/>
        <v>1505.2</v>
      </c>
      <c r="L41" s="246">
        <f t="shared" si="5"/>
        <v>528.11</v>
      </c>
      <c r="M41" s="246">
        <f t="shared" si="5"/>
        <v>1931.5900000000001</v>
      </c>
      <c r="N41" s="246">
        <f t="shared" si="5"/>
        <v>44.431000000000012</v>
      </c>
      <c r="O41" s="72"/>
      <c r="P41" s="72"/>
    </row>
    <row r="42" spans="1:16">
      <c r="A42" s="203"/>
      <c r="B42" s="203"/>
      <c r="C42" s="205"/>
      <c r="D42" s="203"/>
      <c r="E42" s="203"/>
      <c r="F42" s="203"/>
      <c r="G42" s="203"/>
      <c r="H42" s="234"/>
      <c r="I42" s="203"/>
      <c r="J42" s="203"/>
      <c r="K42" s="203"/>
      <c r="L42" s="203"/>
      <c r="M42" s="203"/>
      <c r="N42" s="203"/>
    </row>
    <row r="43" spans="1:16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6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44"/>
  <sheetViews>
    <sheetView view="pageBreakPreview" topLeftCell="A13" zoomScale="90" zoomScaleSheetLayoutView="90" workbookViewId="0">
      <selection activeCell="B30" sqref="B30"/>
    </sheetView>
  </sheetViews>
  <sheetFormatPr defaultRowHeight="18"/>
  <cols>
    <col min="1" max="1" width="20.33203125" style="214" customWidth="1"/>
    <col min="2" max="2" width="44.33203125" style="214" customWidth="1"/>
    <col min="3" max="3" width="12.44140625" style="214" customWidth="1"/>
    <col min="4" max="4" width="12.6640625" style="214" customWidth="1"/>
    <col min="5" max="5" width="9.109375" style="214"/>
    <col min="6" max="6" width="11.6640625" style="214" customWidth="1"/>
    <col min="7" max="7" width="12.44140625" style="214" customWidth="1"/>
    <col min="8" max="8" width="11" style="214" customWidth="1"/>
    <col min="9" max="9" width="9.109375" style="214"/>
    <col min="10" max="10" width="10.6640625" style="214" customWidth="1"/>
    <col min="11" max="11" width="12.44140625" style="214" customWidth="1"/>
    <col min="12" max="12" width="11.109375" style="214" customWidth="1"/>
    <col min="13" max="13" width="12.6640625" style="214" customWidth="1"/>
    <col min="14" max="14" width="10.88671875" style="214" customWidth="1"/>
  </cols>
  <sheetData>
    <row r="1" spans="1:16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6" ht="15" customHeight="1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6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6" ht="20.25" customHeight="1">
      <c r="A4" s="217"/>
      <c r="B4" s="255" t="s">
        <v>152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6" ht="20.25" customHeight="1">
      <c r="A5" s="203"/>
      <c r="B5" s="207" t="s">
        <v>185</v>
      </c>
      <c r="C5" s="227"/>
      <c r="D5" s="203"/>
      <c r="E5" s="203"/>
      <c r="F5" s="203"/>
      <c r="G5" s="203"/>
      <c r="H5" s="234"/>
      <c r="I5" s="203"/>
      <c r="J5" s="203"/>
      <c r="K5" s="203"/>
      <c r="L5" s="203"/>
      <c r="M5" s="203"/>
      <c r="N5" s="203"/>
    </row>
    <row r="6" spans="1:16" ht="20.25" customHeight="1">
      <c r="A6" s="203"/>
      <c r="B6" s="207" t="s">
        <v>68</v>
      </c>
      <c r="C6" s="227"/>
      <c r="D6" s="203"/>
      <c r="E6" s="203"/>
      <c r="F6" s="203"/>
      <c r="G6" s="203"/>
      <c r="H6" s="234"/>
      <c r="I6" s="203"/>
      <c r="J6" s="203"/>
      <c r="K6" s="203"/>
      <c r="L6" s="203"/>
      <c r="M6" s="203"/>
      <c r="N6" s="203"/>
    </row>
    <row r="7" spans="1:16" ht="36.75" customHeight="1">
      <c r="A7" s="203" t="s">
        <v>243</v>
      </c>
      <c r="B7" s="204" t="s">
        <v>242</v>
      </c>
      <c r="C7" s="231">
        <v>300</v>
      </c>
      <c r="D7" s="205">
        <v>10.98</v>
      </c>
      <c r="E7" s="205">
        <v>9.3000000000000007</v>
      </c>
      <c r="F7" s="205">
        <v>54.48</v>
      </c>
      <c r="G7" s="205">
        <v>338.4</v>
      </c>
      <c r="H7" s="228">
        <v>0.36</v>
      </c>
      <c r="I7" s="205">
        <v>0.84</v>
      </c>
      <c r="J7" s="205">
        <v>1.44</v>
      </c>
      <c r="K7" s="205">
        <v>350.4</v>
      </c>
      <c r="L7" s="205">
        <v>33.6</v>
      </c>
      <c r="M7" s="205">
        <v>314.39999999999998</v>
      </c>
      <c r="N7" s="205">
        <v>6.96</v>
      </c>
      <c r="O7" s="72"/>
      <c r="P7" s="72"/>
    </row>
    <row r="8" spans="1:16" ht="20.25" customHeight="1">
      <c r="A8" s="257" t="s">
        <v>132</v>
      </c>
      <c r="B8" s="204" t="s">
        <v>133</v>
      </c>
      <c r="C8" s="204">
        <v>60</v>
      </c>
      <c r="D8" s="205">
        <v>7.63</v>
      </c>
      <c r="E8" s="205">
        <v>9.4</v>
      </c>
      <c r="F8" s="205">
        <v>15.11</v>
      </c>
      <c r="G8" s="205">
        <v>168.4</v>
      </c>
      <c r="H8" s="228">
        <v>0.02</v>
      </c>
      <c r="I8" s="205">
        <v>0</v>
      </c>
      <c r="J8" s="205">
        <v>0.78</v>
      </c>
      <c r="K8" s="205">
        <v>115.6</v>
      </c>
      <c r="L8" s="205">
        <v>15.65</v>
      </c>
      <c r="M8" s="205">
        <v>114.7</v>
      </c>
      <c r="N8" s="205">
        <v>0.93</v>
      </c>
    </row>
    <row r="9" spans="1:16" ht="20.25" customHeight="1">
      <c r="A9" s="203" t="s">
        <v>101</v>
      </c>
      <c r="B9" s="204" t="s">
        <v>102</v>
      </c>
      <c r="C9" s="204">
        <v>200</v>
      </c>
      <c r="D9" s="205">
        <v>3.55</v>
      </c>
      <c r="E9" s="205">
        <v>3.38</v>
      </c>
      <c r="F9" s="205">
        <v>24.9</v>
      </c>
      <c r="G9" s="205">
        <v>139</v>
      </c>
      <c r="H9" s="228">
        <v>0.02</v>
      </c>
      <c r="I9" s="205">
        <v>0.04</v>
      </c>
      <c r="J9" s="205">
        <v>1.3</v>
      </c>
      <c r="K9" s="205">
        <v>125.4</v>
      </c>
      <c r="L9" s="205">
        <v>14</v>
      </c>
      <c r="M9" s="205">
        <v>102</v>
      </c>
      <c r="N9" s="205">
        <v>0.46</v>
      </c>
    </row>
    <row r="10" spans="1:16" ht="20.25" customHeight="1">
      <c r="A10" s="203"/>
      <c r="B10" s="203" t="s">
        <v>134</v>
      </c>
      <c r="C10" s="225">
        <f>SUM(C7:C9)</f>
        <v>560</v>
      </c>
      <c r="D10" s="203">
        <f>SUM(D7:D9)</f>
        <v>22.16</v>
      </c>
      <c r="E10" s="203">
        <f t="shared" ref="E10:N10" si="0">SUM(E7:E9)</f>
        <v>22.080000000000002</v>
      </c>
      <c r="F10" s="203">
        <f t="shared" si="0"/>
        <v>94.490000000000009</v>
      </c>
      <c r="G10" s="203">
        <f t="shared" si="0"/>
        <v>645.79999999999995</v>
      </c>
      <c r="H10" s="234">
        <f t="shared" si="0"/>
        <v>0.4</v>
      </c>
      <c r="I10" s="203">
        <f t="shared" si="0"/>
        <v>0.88</v>
      </c>
      <c r="J10" s="203">
        <f t="shared" si="0"/>
        <v>3.5199999999999996</v>
      </c>
      <c r="K10" s="203">
        <f t="shared" si="0"/>
        <v>591.4</v>
      </c>
      <c r="L10" s="203">
        <f t="shared" si="0"/>
        <v>63.25</v>
      </c>
      <c r="M10" s="203">
        <f t="shared" si="0"/>
        <v>531.09999999999991</v>
      </c>
      <c r="N10" s="203">
        <f t="shared" si="0"/>
        <v>8.35</v>
      </c>
      <c r="O10" s="72"/>
      <c r="P10" s="72"/>
    </row>
    <row r="11" spans="1:16" ht="20.25" customHeight="1">
      <c r="A11" s="203"/>
      <c r="B11" s="207" t="s">
        <v>33</v>
      </c>
      <c r="C11" s="205"/>
      <c r="D11" s="203"/>
      <c r="E11" s="203"/>
      <c r="F11" s="203"/>
      <c r="G11" s="203"/>
      <c r="H11" s="234"/>
      <c r="I11" s="203"/>
      <c r="J11" s="203"/>
      <c r="K11" s="203"/>
      <c r="L11" s="203"/>
      <c r="M11" s="203"/>
      <c r="N11" s="203"/>
    </row>
    <row r="12" spans="1:16" ht="20.25" customHeight="1">
      <c r="A12" s="203" t="s">
        <v>199</v>
      </c>
      <c r="B12" s="208" t="s">
        <v>104</v>
      </c>
      <c r="C12" s="235">
        <v>200</v>
      </c>
      <c r="D12" s="203">
        <v>1.8</v>
      </c>
      <c r="E12" s="203">
        <v>0</v>
      </c>
      <c r="F12" s="203">
        <v>16.2</v>
      </c>
      <c r="G12" s="203">
        <v>86</v>
      </c>
      <c r="H12" s="234">
        <v>0</v>
      </c>
      <c r="I12" s="203">
        <v>0</v>
      </c>
      <c r="J12" s="203">
        <v>120</v>
      </c>
      <c r="K12" s="203">
        <v>68</v>
      </c>
      <c r="L12" s="203">
        <v>26</v>
      </c>
      <c r="M12" s="203">
        <v>46</v>
      </c>
      <c r="N12" s="203">
        <v>0.6</v>
      </c>
    </row>
    <row r="13" spans="1:16" ht="20.25" customHeight="1">
      <c r="A13" s="203"/>
      <c r="B13" s="203" t="s">
        <v>105</v>
      </c>
      <c r="C13" s="211">
        <f t="shared" ref="C13:N13" si="1">SUM(C12:C12)</f>
        <v>200</v>
      </c>
      <c r="D13" s="204">
        <f t="shared" si="1"/>
        <v>1.8</v>
      </c>
      <c r="E13" s="204">
        <f t="shared" si="1"/>
        <v>0</v>
      </c>
      <c r="F13" s="204">
        <f t="shared" si="1"/>
        <v>16.2</v>
      </c>
      <c r="G13" s="204">
        <f t="shared" si="1"/>
        <v>86</v>
      </c>
      <c r="H13" s="204">
        <f t="shared" si="1"/>
        <v>0</v>
      </c>
      <c r="I13" s="204">
        <f t="shared" si="1"/>
        <v>0</v>
      </c>
      <c r="J13" s="204">
        <f t="shared" si="1"/>
        <v>120</v>
      </c>
      <c r="K13" s="204">
        <f t="shared" si="1"/>
        <v>68</v>
      </c>
      <c r="L13" s="204">
        <f t="shared" si="1"/>
        <v>26</v>
      </c>
      <c r="M13" s="204">
        <f t="shared" si="1"/>
        <v>46</v>
      </c>
      <c r="N13" s="204">
        <f t="shared" si="1"/>
        <v>0.6</v>
      </c>
    </row>
    <row r="14" spans="1:16" ht="20.25" customHeight="1">
      <c r="A14" s="203"/>
      <c r="B14" s="207" t="s">
        <v>36</v>
      </c>
      <c r="C14" s="227"/>
      <c r="D14" s="203"/>
      <c r="E14" s="203"/>
      <c r="F14" s="203"/>
      <c r="G14" s="203"/>
      <c r="H14" s="234"/>
      <c r="I14" s="203"/>
      <c r="J14" s="203"/>
      <c r="K14" s="203"/>
      <c r="L14" s="203"/>
      <c r="M14" s="203"/>
      <c r="N14" s="203"/>
    </row>
    <row r="15" spans="1:16" ht="36" customHeight="1">
      <c r="A15" s="211" t="s">
        <v>135</v>
      </c>
      <c r="B15" s="204" t="s">
        <v>136</v>
      </c>
      <c r="C15" s="232" t="s">
        <v>137</v>
      </c>
      <c r="D15" s="205">
        <v>9.3699999999999992</v>
      </c>
      <c r="E15" s="205">
        <v>7.69</v>
      </c>
      <c r="F15" s="205">
        <v>16.38</v>
      </c>
      <c r="G15" s="205">
        <v>169.5</v>
      </c>
      <c r="H15" s="228">
        <v>0.05</v>
      </c>
      <c r="I15" s="205">
        <v>0.16</v>
      </c>
      <c r="J15" s="205">
        <v>13.5</v>
      </c>
      <c r="K15" s="205">
        <v>14.94</v>
      </c>
      <c r="L15" s="205">
        <v>24.36</v>
      </c>
      <c r="M15" s="205">
        <v>24.36</v>
      </c>
      <c r="N15" s="205">
        <v>1.58</v>
      </c>
    </row>
    <row r="16" spans="1:16" ht="17.25" customHeight="1">
      <c r="A16" s="203" t="s">
        <v>241</v>
      </c>
      <c r="B16" s="204" t="s">
        <v>78</v>
      </c>
      <c r="C16" s="204">
        <v>100</v>
      </c>
      <c r="D16" s="205">
        <v>21.1</v>
      </c>
      <c r="E16" s="205">
        <v>13.6</v>
      </c>
      <c r="F16" s="205">
        <v>0</v>
      </c>
      <c r="G16" s="205">
        <v>206.3</v>
      </c>
      <c r="H16" s="228">
        <v>20</v>
      </c>
      <c r="I16" s="205">
        <v>0.04</v>
      </c>
      <c r="J16" s="205">
        <v>0</v>
      </c>
      <c r="K16" s="205">
        <v>39</v>
      </c>
      <c r="L16" s="205">
        <v>20</v>
      </c>
      <c r="M16" s="230">
        <v>143</v>
      </c>
      <c r="N16" s="205">
        <v>1.8</v>
      </c>
    </row>
    <row r="17" spans="1:16" ht="20.25" customHeight="1">
      <c r="A17" s="203" t="s">
        <v>230</v>
      </c>
      <c r="B17" s="204" t="s">
        <v>277</v>
      </c>
      <c r="C17" s="204">
        <v>100</v>
      </c>
      <c r="D17" s="205">
        <v>0.8</v>
      </c>
      <c r="E17" s="205">
        <v>0</v>
      </c>
      <c r="F17" s="205">
        <v>1.6659999999999999</v>
      </c>
      <c r="G17" s="205">
        <v>13</v>
      </c>
      <c r="H17" s="228">
        <v>0</v>
      </c>
      <c r="I17" s="205">
        <v>0</v>
      </c>
      <c r="J17" s="205">
        <v>5</v>
      </c>
      <c r="K17" s="205">
        <v>23</v>
      </c>
      <c r="L17" s="205">
        <v>14</v>
      </c>
      <c r="M17" s="205">
        <v>24</v>
      </c>
      <c r="N17" s="205">
        <v>0.6</v>
      </c>
    </row>
    <row r="18" spans="1:16" ht="20.25" customHeight="1">
      <c r="A18" s="203" t="s">
        <v>189</v>
      </c>
      <c r="B18" s="204" t="s">
        <v>190</v>
      </c>
      <c r="C18" s="232">
        <v>200</v>
      </c>
      <c r="D18" s="205">
        <v>4.18</v>
      </c>
      <c r="E18" s="205">
        <v>12.24</v>
      </c>
      <c r="F18" s="205">
        <v>19.16</v>
      </c>
      <c r="G18" s="205">
        <v>204</v>
      </c>
      <c r="H18" s="228">
        <v>82</v>
      </c>
      <c r="I18" s="205">
        <v>0.06</v>
      </c>
      <c r="J18" s="205">
        <v>2.7</v>
      </c>
      <c r="K18" s="205">
        <v>96</v>
      </c>
      <c r="L18" s="205">
        <v>38.6</v>
      </c>
      <c r="M18" s="205">
        <v>109.6</v>
      </c>
      <c r="N18" s="205">
        <v>2.76</v>
      </c>
    </row>
    <row r="19" spans="1:16" ht="20.25" customHeight="1">
      <c r="A19" s="203" t="s">
        <v>249</v>
      </c>
      <c r="B19" s="204" t="s">
        <v>43</v>
      </c>
      <c r="C19" s="204">
        <v>60</v>
      </c>
      <c r="D19" s="205">
        <v>3</v>
      </c>
      <c r="E19" s="205">
        <f>1.2*C19/100</f>
        <v>0.72</v>
      </c>
      <c r="F19" s="205">
        <f>34.2*C19/100</f>
        <v>20.52</v>
      </c>
      <c r="G19" s="205">
        <f>181*C19/100</f>
        <v>108.6</v>
      </c>
      <c r="H19" s="228">
        <v>0</v>
      </c>
      <c r="I19" s="205">
        <f>0.11*C19/100</f>
        <v>6.6000000000000003E-2</v>
      </c>
      <c r="J19" s="205">
        <v>0</v>
      </c>
      <c r="K19" s="205">
        <f>34*C19/100</f>
        <v>20.399999999999999</v>
      </c>
      <c r="L19" s="205">
        <f>41*C19/100</f>
        <v>24.6</v>
      </c>
      <c r="M19" s="205">
        <f>120*C19/100</f>
        <v>72</v>
      </c>
      <c r="N19" s="205">
        <f>2.3*C19/100</f>
        <v>1.38</v>
      </c>
    </row>
    <row r="20" spans="1:16" ht="20.25" customHeight="1">
      <c r="A20" s="203" t="s">
        <v>30</v>
      </c>
      <c r="B20" s="204" t="s">
        <v>44</v>
      </c>
      <c r="C20" s="204">
        <v>100</v>
      </c>
      <c r="D20" s="205">
        <f>7.7*C20/100</f>
        <v>7.7</v>
      </c>
      <c r="E20" s="205">
        <f>3*C20/100</f>
        <v>3</v>
      </c>
      <c r="F20" s="205">
        <f>49.8*C20/100</f>
        <v>49.8</v>
      </c>
      <c r="G20" s="205">
        <f>262*C20/100</f>
        <v>262</v>
      </c>
      <c r="H20" s="228">
        <v>0</v>
      </c>
      <c r="I20" s="205">
        <f>0.16*C20/100</f>
        <v>0.16</v>
      </c>
      <c r="J20" s="205">
        <v>0</v>
      </c>
      <c r="K20" s="205">
        <f>26*C20/100</f>
        <v>26</v>
      </c>
      <c r="L20" s="205">
        <f>35*C20/100</f>
        <v>35</v>
      </c>
      <c r="M20" s="205">
        <f>83*C20/100</f>
        <v>83</v>
      </c>
      <c r="N20" s="205">
        <f>1.6*C20/100</f>
        <v>1.6</v>
      </c>
    </row>
    <row r="21" spans="1:16" ht="20.25" customHeight="1">
      <c r="A21" s="209" t="s">
        <v>231</v>
      </c>
      <c r="B21" s="210" t="s">
        <v>237</v>
      </c>
      <c r="C21" s="210">
        <v>200</v>
      </c>
      <c r="D21" s="242">
        <v>0.8</v>
      </c>
      <c r="E21" s="242">
        <v>0</v>
      </c>
      <c r="F21" s="242">
        <v>19.98</v>
      </c>
      <c r="G21" s="242">
        <v>104</v>
      </c>
      <c r="H21" s="243">
        <v>0</v>
      </c>
      <c r="I21" s="242">
        <v>0</v>
      </c>
      <c r="J21" s="242">
        <v>0.24</v>
      </c>
      <c r="K21" s="242">
        <v>0.4</v>
      </c>
      <c r="L21" s="242">
        <v>0</v>
      </c>
      <c r="M21" s="242">
        <v>0</v>
      </c>
      <c r="N21" s="242">
        <v>0.03</v>
      </c>
    </row>
    <row r="22" spans="1:16" ht="20.25" customHeight="1">
      <c r="A22" s="203"/>
      <c r="B22" s="203" t="s">
        <v>45</v>
      </c>
      <c r="C22" s="203">
        <v>1045</v>
      </c>
      <c r="D22" s="203">
        <f>SUM(D15:D21)</f>
        <v>46.95</v>
      </c>
      <c r="E22" s="203">
        <f t="shared" ref="E22:N22" si="2">SUM(E15:E21)</f>
        <v>37.25</v>
      </c>
      <c r="F22" s="203">
        <f t="shared" si="2"/>
        <v>127.506</v>
      </c>
      <c r="G22" s="203">
        <f t="shared" si="2"/>
        <v>1067.4000000000001</v>
      </c>
      <c r="H22" s="234">
        <f t="shared" si="2"/>
        <v>102.05</v>
      </c>
      <c r="I22" s="203">
        <f t="shared" si="2"/>
        <v>0.48599999999999999</v>
      </c>
      <c r="J22" s="203">
        <f t="shared" si="2"/>
        <v>21.439999999999998</v>
      </c>
      <c r="K22" s="203">
        <f t="shared" si="2"/>
        <v>219.74</v>
      </c>
      <c r="L22" s="203">
        <f t="shared" si="2"/>
        <v>156.56</v>
      </c>
      <c r="M22" s="203">
        <f t="shared" si="2"/>
        <v>455.96000000000004</v>
      </c>
      <c r="N22" s="203">
        <f t="shared" si="2"/>
        <v>9.75</v>
      </c>
    </row>
    <row r="23" spans="1:16" ht="20.25" customHeight="1">
      <c r="A23" s="203"/>
      <c r="B23" s="207" t="s">
        <v>46</v>
      </c>
      <c r="C23" s="227"/>
      <c r="D23" s="203"/>
      <c r="E23" s="203"/>
      <c r="F23" s="203"/>
      <c r="G23" s="203"/>
      <c r="H23" s="234"/>
      <c r="I23" s="203"/>
      <c r="J23" s="203"/>
      <c r="K23" s="203"/>
      <c r="L23" s="203"/>
      <c r="M23" s="203"/>
      <c r="N23" s="203"/>
    </row>
    <row r="24" spans="1:16" ht="18.75" customHeight="1">
      <c r="A24" s="203" t="s">
        <v>30</v>
      </c>
      <c r="B24" s="204" t="s">
        <v>2</v>
      </c>
      <c r="C24" s="204">
        <v>100</v>
      </c>
      <c r="D24" s="205">
        <v>7.5</v>
      </c>
      <c r="E24" s="205">
        <v>11.8</v>
      </c>
      <c r="F24" s="205">
        <v>74.900000000000006</v>
      </c>
      <c r="G24" s="205">
        <v>417.1</v>
      </c>
      <c r="H24" s="205">
        <v>0</v>
      </c>
      <c r="I24" s="205">
        <v>0.09</v>
      </c>
      <c r="J24" s="205">
        <v>0</v>
      </c>
      <c r="K24" s="205">
        <v>20</v>
      </c>
      <c r="L24" s="205">
        <v>13</v>
      </c>
      <c r="M24" s="205">
        <v>69</v>
      </c>
      <c r="N24" s="205">
        <v>1</v>
      </c>
    </row>
    <row r="25" spans="1:16" ht="20.25" customHeight="1">
      <c r="A25" s="203" t="s">
        <v>122</v>
      </c>
      <c r="B25" s="205" t="s">
        <v>123</v>
      </c>
      <c r="C25" s="205">
        <v>200</v>
      </c>
      <c r="D25" s="205">
        <v>5.6</v>
      </c>
      <c r="E25" s="205">
        <v>6.4</v>
      </c>
      <c r="F25" s="205">
        <v>5.4</v>
      </c>
      <c r="G25" s="205">
        <v>116</v>
      </c>
      <c r="H25" s="228">
        <v>0.04</v>
      </c>
      <c r="I25" s="205">
        <v>0.06</v>
      </c>
      <c r="J25" s="205">
        <v>2</v>
      </c>
      <c r="K25" s="205">
        <v>242</v>
      </c>
      <c r="L25" s="205">
        <v>28</v>
      </c>
      <c r="M25" s="205">
        <v>182</v>
      </c>
      <c r="N25" s="205">
        <v>0.2</v>
      </c>
    </row>
    <row r="26" spans="1:16" ht="20.25" customHeight="1">
      <c r="A26" s="203"/>
      <c r="B26" s="203" t="s">
        <v>51</v>
      </c>
      <c r="C26" s="225">
        <f>SUM(C24:C25)</f>
        <v>300</v>
      </c>
      <c r="D26" s="203">
        <f>SUM(D24:D25)</f>
        <v>13.1</v>
      </c>
      <c r="E26" s="203">
        <f t="shared" ref="E26:N26" si="3">SUM(E24:E25)</f>
        <v>18.200000000000003</v>
      </c>
      <c r="F26" s="203">
        <f t="shared" si="3"/>
        <v>80.300000000000011</v>
      </c>
      <c r="G26" s="203">
        <f t="shared" si="3"/>
        <v>533.1</v>
      </c>
      <c r="H26" s="234">
        <f t="shared" si="3"/>
        <v>0.04</v>
      </c>
      <c r="I26" s="203">
        <f t="shared" si="3"/>
        <v>0.15</v>
      </c>
      <c r="J26" s="203">
        <f t="shared" si="3"/>
        <v>2</v>
      </c>
      <c r="K26" s="203">
        <f t="shared" si="3"/>
        <v>262</v>
      </c>
      <c r="L26" s="203">
        <f t="shared" si="3"/>
        <v>41</v>
      </c>
      <c r="M26" s="203">
        <f t="shared" si="3"/>
        <v>251</v>
      </c>
      <c r="N26" s="203">
        <f t="shared" si="3"/>
        <v>1.2</v>
      </c>
      <c r="O26" s="72"/>
      <c r="P26" s="72"/>
    </row>
    <row r="27" spans="1:16" ht="20.25" customHeight="1">
      <c r="A27" s="203"/>
      <c r="B27" s="212" t="s">
        <v>52</v>
      </c>
      <c r="C27" s="237"/>
      <c r="D27" s="203"/>
      <c r="E27" s="203"/>
      <c r="F27" s="203"/>
      <c r="G27" s="203"/>
      <c r="H27" s="234"/>
      <c r="I27" s="203"/>
      <c r="J27" s="203"/>
      <c r="K27" s="203"/>
      <c r="L27" s="203"/>
      <c r="M27" s="203"/>
      <c r="N27" s="203"/>
    </row>
    <row r="28" spans="1:16" ht="20.25" customHeight="1">
      <c r="A28" s="203" t="s">
        <v>186</v>
      </c>
      <c r="B28" s="205" t="s">
        <v>187</v>
      </c>
      <c r="C28" s="253" t="s">
        <v>163</v>
      </c>
      <c r="D28" s="205">
        <v>26.5</v>
      </c>
      <c r="E28" s="205">
        <v>17.46</v>
      </c>
      <c r="F28" s="205">
        <v>7.84</v>
      </c>
      <c r="G28" s="205">
        <v>295.83999999999997</v>
      </c>
      <c r="H28" s="205">
        <v>12.1</v>
      </c>
      <c r="I28" s="205">
        <v>0.44</v>
      </c>
      <c r="J28" s="205">
        <v>48.84</v>
      </c>
      <c r="K28" s="205">
        <v>13.32</v>
      </c>
      <c r="L28" s="205">
        <v>26.64</v>
      </c>
      <c r="M28" s="205">
        <v>464.96</v>
      </c>
      <c r="N28" s="205">
        <v>10.220000000000001</v>
      </c>
    </row>
    <row r="29" spans="1:16" ht="20.25" customHeight="1">
      <c r="A29" s="203" t="s">
        <v>127</v>
      </c>
      <c r="B29" s="252" t="s">
        <v>128</v>
      </c>
      <c r="C29" s="253">
        <v>200</v>
      </c>
      <c r="D29" s="205">
        <v>4.13</v>
      </c>
      <c r="E29" s="205">
        <v>0.4</v>
      </c>
      <c r="F29" s="205">
        <v>27.25</v>
      </c>
      <c r="G29" s="205">
        <v>183</v>
      </c>
      <c r="H29" s="228">
        <v>34</v>
      </c>
      <c r="I29" s="205">
        <v>0.19</v>
      </c>
      <c r="J29" s="205">
        <v>24.3</v>
      </c>
      <c r="K29" s="230">
        <v>49.3</v>
      </c>
      <c r="L29" s="205">
        <v>37</v>
      </c>
      <c r="M29" s="230">
        <v>115.8</v>
      </c>
      <c r="N29" s="205">
        <v>1.35</v>
      </c>
    </row>
    <row r="30" spans="1:16" ht="20.25" customHeight="1">
      <c r="A30" s="203" t="s">
        <v>230</v>
      </c>
      <c r="B30" s="204" t="s">
        <v>278</v>
      </c>
      <c r="C30" s="204">
        <v>100</v>
      </c>
      <c r="D30" s="205">
        <v>0.8</v>
      </c>
      <c r="E30" s="205">
        <v>0</v>
      </c>
      <c r="F30" s="205">
        <v>1.6659999999999999</v>
      </c>
      <c r="G30" s="205">
        <v>13</v>
      </c>
      <c r="H30" s="228">
        <v>0</v>
      </c>
      <c r="I30" s="205">
        <v>0</v>
      </c>
      <c r="J30" s="205">
        <v>5</v>
      </c>
      <c r="K30" s="205">
        <v>23</v>
      </c>
      <c r="L30" s="205">
        <v>14</v>
      </c>
      <c r="M30" s="205">
        <v>24</v>
      </c>
      <c r="N30" s="205">
        <v>0.6</v>
      </c>
    </row>
    <row r="31" spans="1:16" ht="20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28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6" ht="20.25" customHeight="1">
      <c r="A32" s="203" t="s">
        <v>249</v>
      </c>
      <c r="B32" s="204" t="s">
        <v>43</v>
      </c>
      <c r="C32" s="204">
        <v>60</v>
      </c>
      <c r="D32" s="205">
        <v>3</v>
      </c>
      <c r="E32" s="205">
        <f>1.2*C32/100</f>
        <v>0.72</v>
      </c>
      <c r="F32" s="205">
        <f>34.2*C32/100</f>
        <v>20.52</v>
      </c>
      <c r="G32" s="205">
        <f>181*C32/100</f>
        <v>108.6</v>
      </c>
      <c r="H32" s="228">
        <v>0</v>
      </c>
      <c r="I32" s="205">
        <f>0.11*C32/100</f>
        <v>6.6000000000000003E-2</v>
      </c>
      <c r="J32" s="205">
        <v>0</v>
      </c>
      <c r="K32" s="205">
        <f>34*C32/100</f>
        <v>20.399999999999999</v>
      </c>
      <c r="L32" s="205">
        <f>41*C32/100</f>
        <v>24.6</v>
      </c>
      <c r="M32" s="205">
        <f>120*C32/100</f>
        <v>72</v>
      </c>
      <c r="N32" s="205">
        <f>2.3*C32/100</f>
        <v>1.38</v>
      </c>
    </row>
    <row r="33" spans="1:16" ht="37.5" customHeight="1">
      <c r="A33" s="203" t="s">
        <v>239</v>
      </c>
      <c r="B33" s="204" t="s">
        <v>50</v>
      </c>
      <c r="C33" s="204">
        <v>200</v>
      </c>
      <c r="D33" s="205">
        <v>0.5</v>
      </c>
      <c r="E33" s="205">
        <v>0</v>
      </c>
      <c r="F33" s="205">
        <v>15.01</v>
      </c>
      <c r="G33" s="205">
        <v>58</v>
      </c>
      <c r="H33" s="228">
        <v>0</v>
      </c>
      <c r="I33" s="205">
        <v>0</v>
      </c>
      <c r="J33" s="205">
        <v>1.2</v>
      </c>
      <c r="K33" s="205">
        <v>0.2</v>
      </c>
      <c r="L33" s="205">
        <v>0</v>
      </c>
      <c r="M33" s="205">
        <v>0</v>
      </c>
      <c r="N33" s="205">
        <v>0.03</v>
      </c>
    </row>
    <row r="34" spans="1:16" ht="20.25" customHeight="1">
      <c r="A34" s="203"/>
      <c r="B34" s="203" t="s">
        <v>146</v>
      </c>
      <c r="C34" s="225">
        <v>760</v>
      </c>
      <c r="D34" s="203">
        <f>SUM(D28:D33)</f>
        <v>38.78</v>
      </c>
      <c r="E34" s="203">
        <f t="shared" ref="E34:N34" si="4">SUM(E28:E33)</f>
        <v>20.079999999999998</v>
      </c>
      <c r="F34" s="203">
        <f t="shared" si="4"/>
        <v>97.186000000000007</v>
      </c>
      <c r="G34" s="203">
        <f t="shared" si="4"/>
        <v>789.43999999999994</v>
      </c>
      <c r="H34" s="234">
        <f t="shared" si="4"/>
        <v>46.1</v>
      </c>
      <c r="I34" s="203">
        <f t="shared" si="4"/>
        <v>0.77600000000000002</v>
      </c>
      <c r="J34" s="203">
        <f t="shared" si="4"/>
        <v>79.34</v>
      </c>
      <c r="K34" s="203">
        <f t="shared" si="4"/>
        <v>119.22000000000001</v>
      </c>
      <c r="L34" s="203">
        <f t="shared" si="4"/>
        <v>119.74000000000001</v>
      </c>
      <c r="M34" s="203">
        <f t="shared" si="4"/>
        <v>718.26</v>
      </c>
      <c r="N34" s="203">
        <f t="shared" si="4"/>
        <v>14.38</v>
      </c>
    </row>
    <row r="35" spans="1:16" ht="20.2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6" ht="20.25" customHeight="1">
      <c r="A36" s="203" t="s">
        <v>96</v>
      </c>
      <c r="B36" s="204" t="s">
        <v>1</v>
      </c>
      <c r="C36" s="231">
        <v>180</v>
      </c>
      <c r="D36" s="203">
        <v>6.12</v>
      </c>
      <c r="E36" s="203">
        <v>4.5</v>
      </c>
      <c r="F36" s="203">
        <v>9.9</v>
      </c>
      <c r="G36" s="203">
        <v>104.58</v>
      </c>
      <c r="H36" s="234">
        <v>39.6</v>
      </c>
      <c r="I36" s="203">
        <v>4.3200000000000002E-2</v>
      </c>
      <c r="J36" s="203">
        <v>1.26</v>
      </c>
      <c r="K36" s="203">
        <v>194.4</v>
      </c>
      <c r="L36" s="203">
        <v>28.8</v>
      </c>
      <c r="M36" s="203">
        <v>169.2</v>
      </c>
      <c r="N36" s="203">
        <v>0.18</v>
      </c>
    </row>
    <row r="37" spans="1:16" ht="20.25" customHeight="1">
      <c r="A37" s="203"/>
      <c r="B37" s="203" t="s">
        <v>65</v>
      </c>
      <c r="C37" s="231">
        <v>180</v>
      </c>
      <c r="D37" s="203">
        <v>6.12</v>
      </c>
      <c r="E37" s="203">
        <v>4.5</v>
      </c>
      <c r="F37" s="203">
        <v>9.9</v>
      </c>
      <c r="G37" s="203">
        <v>104.58</v>
      </c>
      <c r="H37" s="234">
        <v>39.6</v>
      </c>
      <c r="I37" s="203">
        <v>4.3200000000000002E-2</v>
      </c>
      <c r="J37" s="203">
        <v>1.26</v>
      </c>
      <c r="K37" s="203">
        <v>194.4</v>
      </c>
      <c r="L37" s="203">
        <v>28.8</v>
      </c>
      <c r="M37" s="203">
        <v>169.2</v>
      </c>
      <c r="N37" s="203">
        <v>0.18</v>
      </c>
    </row>
    <row r="38" spans="1:16" ht="20.25" customHeight="1">
      <c r="A38" s="203"/>
      <c r="B38" s="205"/>
      <c r="C38" s="205"/>
      <c r="D38" s="205"/>
      <c r="E38" s="205"/>
      <c r="F38" s="205"/>
      <c r="G38" s="205"/>
      <c r="H38" s="228"/>
      <c r="I38" s="205"/>
      <c r="J38" s="205"/>
      <c r="K38" s="205"/>
      <c r="L38" s="205"/>
      <c r="M38" s="205"/>
      <c r="N38" s="205"/>
    </row>
    <row r="39" spans="1:16" ht="20.25" customHeight="1">
      <c r="A39" s="203"/>
      <c r="B39" s="203" t="s">
        <v>66</v>
      </c>
      <c r="C39" s="225">
        <f>SUM(C10+C13+C22+C26+C34+C37)</f>
        <v>3045</v>
      </c>
      <c r="D39" s="266">
        <f t="shared" ref="D39:N39" si="5">SUM(D10+D13+D22+D26+D34+D37)</f>
        <v>128.91</v>
      </c>
      <c r="E39" s="266">
        <f t="shared" si="5"/>
        <v>102.11</v>
      </c>
      <c r="F39" s="266">
        <f t="shared" si="5"/>
        <v>425.58199999999999</v>
      </c>
      <c r="G39" s="266">
        <f t="shared" si="5"/>
        <v>3226.32</v>
      </c>
      <c r="H39" s="266">
        <f t="shared" si="5"/>
        <v>188.19</v>
      </c>
      <c r="I39" s="266">
        <f t="shared" si="5"/>
        <v>2.3351999999999999</v>
      </c>
      <c r="J39" s="266">
        <f t="shared" si="5"/>
        <v>227.55999999999997</v>
      </c>
      <c r="K39" s="266">
        <f t="shared" si="5"/>
        <v>1454.76</v>
      </c>
      <c r="L39" s="266">
        <f t="shared" si="5"/>
        <v>435.35</v>
      </c>
      <c r="M39" s="266">
        <f t="shared" si="5"/>
        <v>2171.52</v>
      </c>
      <c r="N39" s="266">
        <f t="shared" si="5"/>
        <v>34.46</v>
      </c>
      <c r="O39" s="72"/>
      <c r="P39" s="72"/>
    </row>
    <row r="40" spans="1:16" ht="20.25" customHeight="1">
      <c r="A40" s="203"/>
      <c r="B40" s="212"/>
      <c r="C40" s="237"/>
      <c r="D40" s="203"/>
      <c r="E40" s="203"/>
      <c r="F40" s="203"/>
      <c r="G40" s="203"/>
      <c r="H40" s="234"/>
      <c r="I40" s="203"/>
      <c r="J40" s="203"/>
      <c r="K40" s="203"/>
      <c r="L40" s="203"/>
      <c r="M40" s="203"/>
      <c r="N40" s="203"/>
    </row>
    <row r="41" spans="1:16" ht="20.25" customHeight="1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6" ht="20.25" customHeight="1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  <row r="43" spans="1:16"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6"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</sheetData>
  <mergeCells count="10">
    <mergeCell ref="A1:A3"/>
    <mergeCell ref="K1:N2"/>
    <mergeCell ref="D2:D3"/>
    <mergeCell ref="E2:E3"/>
    <mergeCell ref="F2:F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4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topLeftCell="A4" zoomScale="75" zoomScaleSheetLayoutView="75" workbookViewId="0">
      <selection activeCell="B31" sqref="B31"/>
    </sheetView>
  </sheetViews>
  <sheetFormatPr defaultRowHeight="18"/>
  <cols>
    <col min="1" max="1" width="18.44140625" style="214" customWidth="1"/>
    <col min="2" max="2" width="42.109375" style="214" customWidth="1"/>
    <col min="3" max="3" width="12.109375" style="214" customWidth="1"/>
    <col min="4" max="4" width="10.88671875" style="214" customWidth="1"/>
    <col min="5" max="5" width="12.88671875" style="214" customWidth="1"/>
    <col min="6" max="6" width="12.44140625" style="214" customWidth="1"/>
    <col min="7" max="7" width="13.88671875" style="214" customWidth="1"/>
    <col min="8" max="10" width="9.109375" style="214"/>
    <col min="11" max="11" width="10.88671875" style="214" customWidth="1"/>
    <col min="12" max="12" width="10.6640625" style="214" customWidth="1"/>
    <col min="13" max="13" width="10.44140625" style="214" customWidth="1"/>
    <col min="14" max="14" width="12.44140625" style="214" customWidth="1"/>
  </cols>
  <sheetData>
    <row r="1" spans="1:14" s="72" customFormat="1" ht="20.25" customHeight="1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s="72" customFormat="1" ht="15" customHeight="1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s="72" customFormat="1" ht="46.5" customHeight="1">
      <c r="A3" s="323"/>
      <c r="B3" s="318"/>
      <c r="C3" s="312"/>
      <c r="D3" s="302"/>
      <c r="E3" s="302"/>
      <c r="F3" s="303"/>
      <c r="G3" s="318"/>
      <c r="H3" s="216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s="72" customFormat="1">
      <c r="A4" s="273"/>
      <c r="B4" s="255" t="s">
        <v>21</v>
      </c>
      <c r="C4" s="218"/>
      <c r="D4" s="270"/>
      <c r="E4" s="270"/>
      <c r="F4" s="271"/>
      <c r="G4" s="272"/>
      <c r="H4" s="216"/>
      <c r="I4" s="216"/>
      <c r="J4" s="216"/>
      <c r="K4" s="216"/>
      <c r="L4" s="216"/>
      <c r="M4" s="216"/>
      <c r="N4" s="216"/>
    </row>
    <row r="5" spans="1:14" s="72" customFormat="1">
      <c r="A5" s="203"/>
      <c r="B5" s="276" t="s">
        <v>22</v>
      </c>
      <c r="C5" s="22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72" customFormat="1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72" customFormat="1" ht="36" customHeight="1">
      <c r="A7" s="203" t="s">
        <v>24</v>
      </c>
      <c r="B7" s="204" t="s">
        <v>25</v>
      </c>
      <c r="C7" s="204">
        <v>200</v>
      </c>
      <c r="D7" s="205">
        <v>5.8</v>
      </c>
      <c r="E7" s="205">
        <v>3.34</v>
      </c>
      <c r="F7" s="230">
        <v>40.520000000000003</v>
      </c>
      <c r="G7" s="205">
        <v>216.25</v>
      </c>
      <c r="H7" s="205">
        <v>19.047999999999998</v>
      </c>
      <c r="I7" s="205">
        <v>0.04</v>
      </c>
      <c r="J7" s="205">
        <v>1.238</v>
      </c>
      <c r="K7" s="236">
        <v>120.64</v>
      </c>
      <c r="L7" s="205">
        <v>18.64</v>
      </c>
      <c r="M7" s="205">
        <v>110.81</v>
      </c>
      <c r="N7" s="205">
        <v>0.438</v>
      </c>
    </row>
    <row r="8" spans="1:14" s="72" customFormat="1">
      <c r="A8" s="203" t="s">
        <v>198</v>
      </c>
      <c r="B8" s="205" t="s">
        <v>27</v>
      </c>
      <c r="C8" s="205">
        <v>200</v>
      </c>
      <c r="D8" s="205">
        <v>3.8</v>
      </c>
      <c r="E8" s="205">
        <v>3.8</v>
      </c>
      <c r="F8" s="205">
        <v>25.1</v>
      </c>
      <c r="G8" s="205">
        <v>151.36000000000001</v>
      </c>
      <c r="H8" s="205">
        <v>20</v>
      </c>
      <c r="I8" s="205">
        <v>0.04</v>
      </c>
      <c r="J8" s="205">
        <v>1.3</v>
      </c>
      <c r="K8" s="205">
        <v>125.32</v>
      </c>
      <c r="L8" s="205">
        <v>31</v>
      </c>
      <c r="M8" s="205">
        <v>116.2</v>
      </c>
      <c r="N8" s="205">
        <v>1</v>
      </c>
    </row>
    <row r="9" spans="1:14" s="72" customFormat="1">
      <c r="A9" s="206" t="s">
        <v>28</v>
      </c>
      <c r="B9" s="205" t="s">
        <v>29</v>
      </c>
      <c r="C9" s="205">
        <v>50</v>
      </c>
      <c r="D9" s="205">
        <v>10.11</v>
      </c>
      <c r="E9" s="205">
        <v>5.33</v>
      </c>
      <c r="F9" s="205">
        <v>54.6</v>
      </c>
      <c r="G9" s="205">
        <v>133.97999999999999</v>
      </c>
      <c r="H9" s="205">
        <v>0.03</v>
      </c>
      <c r="I9" s="205">
        <v>0</v>
      </c>
      <c r="J9" s="205">
        <v>0.42</v>
      </c>
      <c r="K9" s="205">
        <v>163.98</v>
      </c>
      <c r="L9" s="205">
        <v>11.64</v>
      </c>
      <c r="M9" s="205">
        <v>106.5</v>
      </c>
      <c r="N9" s="205">
        <v>0.48</v>
      </c>
    </row>
    <row r="10" spans="1:14" s="72" customFormat="1" ht="17.25" customHeight="1">
      <c r="A10" s="203" t="s">
        <v>30</v>
      </c>
      <c r="B10" s="204" t="s">
        <v>31</v>
      </c>
      <c r="C10" s="231">
        <v>50</v>
      </c>
      <c r="D10" s="205">
        <f>7.7*C10/100</f>
        <v>3.85</v>
      </c>
      <c r="E10" s="205">
        <f>3*C10/100</f>
        <v>1.5</v>
      </c>
      <c r="F10" s="205">
        <f>49.8*C10/100</f>
        <v>24.9</v>
      </c>
      <c r="G10" s="205">
        <f>262*C10/100</f>
        <v>131</v>
      </c>
      <c r="H10" s="228">
        <v>0</v>
      </c>
      <c r="I10" s="205">
        <f>0.16*C10/100</f>
        <v>0.08</v>
      </c>
      <c r="J10" s="205">
        <v>0</v>
      </c>
      <c r="K10" s="205">
        <f>26*C10/100</f>
        <v>13</v>
      </c>
      <c r="L10" s="205">
        <f>35*C10/100</f>
        <v>17.5</v>
      </c>
      <c r="M10" s="205">
        <f>83*C10/100</f>
        <v>41.5</v>
      </c>
      <c r="N10" s="205">
        <f>1.6*C10/100</f>
        <v>0.8</v>
      </c>
    </row>
    <row r="11" spans="1:14" s="72" customFormat="1" ht="16.5" customHeight="1">
      <c r="A11" s="203"/>
      <c r="B11" s="203" t="s">
        <v>32</v>
      </c>
      <c r="C11" s="203">
        <f>SUM(C7:C10)</f>
        <v>500</v>
      </c>
      <c r="D11" s="203">
        <f>SUM(D7:D10)</f>
        <v>23.560000000000002</v>
      </c>
      <c r="E11" s="203">
        <f t="shared" ref="E11:N11" si="0">SUM(E7:E10)</f>
        <v>13.969999999999999</v>
      </c>
      <c r="F11" s="203">
        <f t="shared" si="0"/>
        <v>145.12</v>
      </c>
      <c r="G11" s="203">
        <f t="shared" si="0"/>
        <v>632.59</v>
      </c>
      <c r="H11" s="203">
        <f t="shared" si="0"/>
        <v>39.078000000000003</v>
      </c>
      <c r="I11" s="203">
        <f t="shared" si="0"/>
        <v>0.16</v>
      </c>
      <c r="J11" s="203">
        <f t="shared" si="0"/>
        <v>2.9580000000000002</v>
      </c>
      <c r="K11" s="203">
        <f t="shared" si="0"/>
        <v>422.93999999999994</v>
      </c>
      <c r="L11" s="203">
        <f t="shared" si="0"/>
        <v>78.78</v>
      </c>
      <c r="M11" s="203">
        <f t="shared" si="0"/>
        <v>375.01</v>
      </c>
      <c r="N11" s="203">
        <f t="shared" si="0"/>
        <v>2.718</v>
      </c>
    </row>
    <row r="12" spans="1:14" s="72" customFormat="1">
      <c r="A12" s="203"/>
      <c r="B12" s="207" t="s">
        <v>33</v>
      </c>
      <c r="C12" s="205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</row>
    <row r="13" spans="1:14">
      <c r="A13" s="203" t="s">
        <v>199</v>
      </c>
      <c r="B13" s="208" t="s">
        <v>34</v>
      </c>
      <c r="C13" s="241">
        <v>200</v>
      </c>
      <c r="D13" s="203">
        <v>0.8</v>
      </c>
      <c r="E13" s="203">
        <v>0.8</v>
      </c>
      <c r="F13" s="203">
        <v>19.600000000000001</v>
      </c>
      <c r="G13" s="203">
        <v>94</v>
      </c>
      <c r="H13" s="234">
        <v>0</v>
      </c>
      <c r="I13" s="203">
        <v>6.0000000000000001E-3</v>
      </c>
      <c r="J13" s="203">
        <v>20</v>
      </c>
      <c r="K13" s="203">
        <v>32</v>
      </c>
      <c r="L13" s="203">
        <v>18</v>
      </c>
      <c r="M13" s="203">
        <v>22</v>
      </c>
      <c r="N13" s="203">
        <v>4.4000000000000004</v>
      </c>
    </row>
    <row r="14" spans="1:14" s="72" customFormat="1">
      <c r="A14" s="203"/>
      <c r="B14" s="203" t="s">
        <v>35</v>
      </c>
      <c r="C14" s="204">
        <f t="shared" ref="C14:N14" si="1">SUM(C13:C13)</f>
        <v>200</v>
      </c>
      <c r="D14" s="204">
        <f t="shared" si="1"/>
        <v>0.8</v>
      </c>
      <c r="E14" s="204">
        <f t="shared" si="1"/>
        <v>0.8</v>
      </c>
      <c r="F14" s="204">
        <f t="shared" si="1"/>
        <v>19.600000000000001</v>
      </c>
      <c r="G14" s="204">
        <f t="shared" si="1"/>
        <v>94</v>
      </c>
      <c r="H14" s="204">
        <f t="shared" si="1"/>
        <v>0</v>
      </c>
      <c r="I14" s="204">
        <f t="shared" si="1"/>
        <v>6.0000000000000001E-3</v>
      </c>
      <c r="J14" s="204">
        <f t="shared" si="1"/>
        <v>20</v>
      </c>
      <c r="K14" s="204">
        <f t="shared" si="1"/>
        <v>32</v>
      </c>
      <c r="L14" s="204">
        <f t="shared" si="1"/>
        <v>18</v>
      </c>
      <c r="M14" s="204">
        <f t="shared" si="1"/>
        <v>22</v>
      </c>
      <c r="N14" s="204">
        <f t="shared" si="1"/>
        <v>4.4000000000000004</v>
      </c>
    </row>
    <row r="15" spans="1:14" s="72" customFormat="1">
      <c r="A15" s="203"/>
      <c r="B15" s="207" t="s">
        <v>36</v>
      </c>
      <c r="C15" s="227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1:14" s="72" customFormat="1" ht="17.25" customHeight="1">
      <c r="A16" s="203" t="s">
        <v>272</v>
      </c>
      <c r="B16" s="204" t="s">
        <v>38</v>
      </c>
      <c r="C16" s="204">
        <v>200</v>
      </c>
      <c r="D16" s="205">
        <v>3.5</v>
      </c>
      <c r="E16" s="205">
        <v>4.5</v>
      </c>
      <c r="F16" s="205">
        <v>16.5</v>
      </c>
      <c r="G16" s="205">
        <v>120.8</v>
      </c>
      <c r="H16" s="205">
        <v>0.06</v>
      </c>
      <c r="I16" s="205">
        <v>0.17</v>
      </c>
      <c r="J16" s="205">
        <v>9.6</v>
      </c>
      <c r="K16" s="205">
        <v>23.2</v>
      </c>
      <c r="L16" s="205">
        <v>28</v>
      </c>
      <c r="M16" s="236">
        <v>70.400000000000006</v>
      </c>
      <c r="N16" s="205">
        <v>1.6</v>
      </c>
    </row>
    <row r="17" spans="1:14" s="279" customFormat="1" ht="35.25" customHeight="1">
      <c r="A17" s="203" t="s">
        <v>224</v>
      </c>
      <c r="B17" s="204" t="s">
        <v>274</v>
      </c>
      <c r="C17" s="232" t="s">
        <v>163</v>
      </c>
      <c r="D17" s="205">
        <v>12.94</v>
      </c>
      <c r="E17" s="205">
        <v>16.52</v>
      </c>
      <c r="F17" s="205">
        <v>13.29</v>
      </c>
      <c r="G17" s="205">
        <v>254.28</v>
      </c>
      <c r="H17" s="205">
        <v>0</v>
      </c>
      <c r="I17" s="205">
        <v>0.03</v>
      </c>
      <c r="J17" s="205">
        <v>3</v>
      </c>
      <c r="K17" s="205">
        <v>9.9600000000000009</v>
      </c>
      <c r="L17" s="205">
        <v>9.42</v>
      </c>
      <c r="M17" s="205">
        <v>35.81</v>
      </c>
      <c r="N17" s="205">
        <v>0.4</v>
      </c>
    </row>
    <row r="18" spans="1:14" s="72" customFormat="1" ht="20.25" customHeight="1">
      <c r="A18" s="203" t="s">
        <v>127</v>
      </c>
      <c r="B18" s="252" t="s">
        <v>128</v>
      </c>
      <c r="C18" s="253">
        <v>160</v>
      </c>
      <c r="D18" s="205">
        <v>3.3</v>
      </c>
      <c r="E18" s="205">
        <v>5.12</v>
      </c>
      <c r="F18" s="205">
        <v>21.8</v>
      </c>
      <c r="G18" s="205">
        <v>146.4</v>
      </c>
      <c r="H18" s="205">
        <v>27.2</v>
      </c>
      <c r="I18" s="205">
        <v>0.15</v>
      </c>
      <c r="J18" s="205">
        <v>19.399999999999999</v>
      </c>
      <c r="K18" s="230">
        <v>39.44</v>
      </c>
      <c r="L18" s="205">
        <v>29.6</v>
      </c>
      <c r="M18" s="230">
        <v>92.4</v>
      </c>
      <c r="N18" s="205">
        <v>1.08</v>
      </c>
    </row>
    <row r="19" spans="1:14" s="72" customFormat="1" ht="21" customHeight="1">
      <c r="A19" s="203" t="s">
        <v>230</v>
      </c>
      <c r="B19" s="204" t="s">
        <v>277</v>
      </c>
      <c r="C19" s="204">
        <v>60</v>
      </c>
      <c r="D19" s="205">
        <v>0.42</v>
      </c>
      <c r="E19" s="205">
        <v>0.06</v>
      </c>
      <c r="F19" s="205">
        <v>0</v>
      </c>
      <c r="G19" s="205">
        <v>6.6</v>
      </c>
      <c r="H19" s="228">
        <v>0</v>
      </c>
      <c r="I19" s="205">
        <v>0.02</v>
      </c>
      <c r="J19" s="205">
        <v>4.2</v>
      </c>
      <c r="K19" s="205">
        <v>10.199999999999999</v>
      </c>
      <c r="L19" s="205">
        <v>8.4</v>
      </c>
      <c r="M19" s="205">
        <v>18</v>
      </c>
      <c r="N19" s="205">
        <v>0.3</v>
      </c>
    </row>
    <row r="20" spans="1:14" s="72" customFormat="1" ht="17.25" customHeight="1">
      <c r="A20" s="209" t="s">
        <v>231</v>
      </c>
      <c r="B20" s="210" t="s">
        <v>42</v>
      </c>
      <c r="C20" s="210">
        <v>200</v>
      </c>
      <c r="D20" s="242">
        <v>0.8</v>
      </c>
      <c r="E20" s="242">
        <v>0</v>
      </c>
      <c r="F20" s="242">
        <v>19.98</v>
      </c>
      <c r="G20" s="242">
        <v>104</v>
      </c>
      <c r="H20" s="242">
        <v>0</v>
      </c>
      <c r="I20" s="242">
        <v>0</v>
      </c>
      <c r="J20" s="242">
        <v>0.24</v>
      </c>
      <c r="K20" s="242">
        <v>0.4</v>
      </c>
      <c r="L20" s="242">
        <v>0</v>
      </c>
      <c r="M20" s="242">
        <v>0</v>
      </c>
      <c r="N20" s="242">
        <v>0.03</v>
      </c>
    </row>
    <row r="21" spans="1:14" s="72" customFormat="1" ht="16.5" customHeight="1">
      <c r="A21" s="203" t="s">
        <v>249</v>
      </c>
      <c r="B21" s="204" t="s">
        <v>43</v>
      </c>
      <c r="C21" s="204">
        <v>40</v>
      </c>
      <c r="D21" s="205">
        <v>3</v>
      </c>
      <c r="E21" s="205">
        <f>1.2*C21/100</f>
        <v>0.48</v>
      </c>
      <c r="F21" s="205">
        <f>34.2*C21/100</f>
        <v>13.68</v>
      </c>
      <c r="G21" s="205">
        <f>181*C21/100</f>
        <v>72.400000000000006</v>
      </c>
      <c r="H21" s="205">
        <v>0</v>
      </c>
      <c r="I21" s="205">
        <f>0.11*C21/100</f>
        <v>4.4000000000000004E-2</v>
      </c>
      <c r="J21" s="205">
        <v>0</v>
      </c>
      <c r="K21" s="205">
        <f>34*C21/100</f>
        <v>13.6</v>
      </c>
      <c r="L21" s="205">
        <f>41*C21/100</f>
        <v>16.399999999999999</v>
      </c>
      <c r="M21" s="205">
        <f>120*C21/100</f>
        <v>48</v>
      </c>
      <c r="N21" s="205">
        <f>2.3*C21/100</f>
        <v>0.92</v>
      </c>
    </row>
    <row r="22" spans="1:14" s="72" customFormat="1" ht="17.25" customHeight="1">
      <c r="A22" s="203" t="s">
        <v>30</v>
      </c>
      <c r="B22" s="204" t="s">
        <v>44</v>
      </c>
      <c r="C22" s="204">
        <v>80</v>
      </c>
      <c r="D22" s="205">
        <f>7.7*C22/100</f>
        <v>6.16</v>
      </c>
      <c r="E22" s="205">
        <f>3*C22/100</f>
        <v>2.4</v>
      </c>
      <c r="F22" s="205">
        <f>49.8*C22/100</f>
        <v>39.840000000000003</v>
      </c>
      <c r="G22" s="205">
        <f>262*C22/100</f>
        <v>209.6</v>
      </c>
      <c r="H22" s="205">
        <v>0</v>
      </c>
      <c r="I22" s="205">
        <f>0.16*C22/100</f>
        <v>0.128</v>
      </c>
      <c r="J22" s="205">
        <v>0</v>
      </c>
      <c r="K22" s="205">
        <f>26*C22/100</f>
        <v>20.8</v>
      </c>
      <c r="L22" s="205">
        <f>35*C22/100</f>
        <v>28</v>
      </c>
      <c r="M22" s="205">
        <f>83*C22/100</f>
        <v>66.400000000000006</v>
      </c>
      <c r="N22" s="205">
        <f>1.6*C22/100</f>
        <v>1.28</v>
      </c>
    </row>
    <row r="23" spans="1:14" s="72" customFormat="1" ht="16.5" customHeight="1">
      <c r="A23" s="203"/>
      <c r="B23" s="203" t="s">
        <v>45</v>
      </c>
      <c r="C23" s="203">
        <v>870</v>
      </c>
      <c r="D23" s="203">
        <f>SUM(D16:D22)</f>
        <v>30.12</v>
      </c>
      <c r="E23" s="203">
        <f t="shared" ref="E23:N23" si="2">SUM(E16:E22)</f>
        <v>29.08</v>
      </c>
      <c r="F23" s="203">
        <f t="shared" si="2"/>
        <v>125.09</v>
      </c>
      <c r="G23" s="203">
        <f t="shared" si="2"/>
        <v>914.08</v>
      </c>
      <c r="H23" s="203">
        <f t="shared" si="2"/>
        <v>27.259999999999998</v>
      </c>
      <c r="I23" s="203">
        <f t="shared" si="2"/>
        <v>0.54200000000000004</v>
      </c>
      <c r="J23" s="203">
        <f t="shared" si="2"/>
        <v>36.440000000000005</v>
      </c>
      <c r="K23" s="203">
        <f t="shared" si="2"/>
        <v>117.6</v>
      </c>
      <c r="L23" s="203">
        <f t="shared" si="2"/>
        <v>119.82000000000002</v>
      </c>
      <c r="M23" s="203">
        <f t="shared" si="2"/>
        <v>331.01</v>
      </c>
      <c r="N23" s="203">
        <f t="shared" si="2"/>
        <v>5.61</v>
      </c>
    </row>
    <row r="24" spans="1:14" s="72" customFormat="1">
      <c r="A24" s="203"/>
      <c r="B24" s="207" t="s">
        <v>46</v>
      </c>
      <c r="C24" s="227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</row>
    <row r="25" spans="1:14" s="72" customFormat="1" ht="15.75" customHeight="1">
      <c r="A25" s="211" t="s">
        <v>47</v>
      </c>
      <c r="B25" s="204" t="s">
        <v>48</v>
      </c>
      <c r="C25" s="232" t="s">
        <v>204</v>
      </c>
      <c r="D25" s="205">
        <v>13</v>
      </c>
      <c r="E25" s="205">
        <v>14.1</v>
      </c>
      <c r="F25" s="205">
        <v>76.400000000000006</v>
      </c>
      <c r="G25" s="205">
        <v>435.7</v>
      </c>
      <c r="H25" s="205">
        <v>27.47</v>
      </c>
      <c r="I25" s="205">
        <v>0.27</v>
      </c>
      <c r="J25" s="205">
        <v>1.3</v>
      </c>
      <c r="K25" s="205">
        <v>194.2</v>
      </c>
      <c r="L25" s="205">
        <v>58</v>
      </c>
      <c r="M25" s="205">
        <v>238.5</v>
      </c>
      <c r="N25" s="205">
        <v>2.14</v>
      </c>
    </row>
    <row r="26" spans="1:14" s="72" customFormat="1" ht="36" customHeight="1">
      <c r="A26" s="203" t="s">
        <v>239</v>
      </c>
      <c r="B26" s="204" t="s">
        <v>50</v>
      </c>
      <c r="C26" s="204">
        <v>200</v>
      </c>
      <c r="D26" s="205">
        <v>0.5</v>
      </c>
      <c r="E26" s="205">
        <v>0</v>
      </c>
      <c r="F26" s="205">
        <v>15.01</v>
      </c>
      <c r="G26" s="205">
        <v>58</v>
      </c>
      <c r="H26" s="205">
        <v>0</v>
      </c>
      <c r="I26" s="205">
        <v>0</v>
      </c>
      <c r="J26" s="205">
        <v>1.2</v>
      </c>
      <c r="K26" s="205">
        <v>0.2</v>
      </c>
      <c r="L26" s="205">
        <v>0</v>
      </c>
      <c r="M26" s="205">
        <v>0</v>
      </c>
      <c r="N26" s="205">
        <v>0.03</v>
      </c>
    </row>
    <row r="27" spans="1:14" s="72" customFormat="1" ht="17.399999999999999">
      <c r="A27" s="203"/>
      <c r="B27" s="203" t="s">
        <v>51</v>
      </c>
      <c r="C27" s="203">
        <v>370</v>
      </c>
      <c r="D27" s="203">
        <f>SUM(D25:D26)</f>
        <v>13.5</v>
      </c>
      <c r="E27" s="203">
        <f t="shared" ref="E27:N27" si="3">SUM(E25:E26)</f>
        <v>14.1</v>
      </c>
      <c r="F27" s="203">
        <f t="shared" si="3"/>
        <v>91.410000000000011</v>
      </c>
      <c r="G27" s="203">
        <f t="shared" si="3"/>
        <v>493.7</v>
      </c>
      <c r="H27" s="203">
        <f t="shared" si="3"/>
        <v>27.47</v>
      </c>
      <c r="I27" s="203">
        <f t="shared" si="3"/>
        <v>0.27</v>
      </c>
      <c r="J27" s="203">
        <f t="shared" si="3"/>
        <v>2.5</v>
      </c>
      <c r="K27" s="203">
        <f t="shared" si="3"/>
        <v>194.39999999999998</v>
      </c>
      <c r="L27" s="203">
        <f t="shared" si="3"/>
        <v>58</v>
      </c>
      <c r="M27" s="203">
        <f t="shared" si="3"/>
        <v>238.5</v>
      </c>
      <c r="N27" s="203">
        <f t="shared" si="3"/>
        <v>2.17</v>
      </c>
    </row>
    <row r="28" spans="1:14" s="72" customFormat="1" ht="18" customHeight="1">
      <c r="A28" s="203"/>
      <c r="B28" s="212" t="s">
        <v>52</v>
      </c>
      <c r="C28" s="237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</row>
    <row r="29" spans="1:14" s="72" customFormat="1" ht="36" customHeight="1">
      <c r="A29" s="203" t="s">
        <v>53</v>
      </c>
      <c r="B29" s="204" t="s">
        <v>54</v>
      </c>
      <c r="C29" s="229" t="s">
        <v>143</v>
      </c>
      <c r="D29" s="205">
        <v>13.582800000000001</v>
      </c>
      <c r="E29" s="205">
        <v>16.239599999999999</v>
      </c>
      <c r="F29" s="205">
        <v>11.6532</v>
      </c>
      <c r="G29" s="205">
        <v>248.46</v>
      </c>
      <c r="H29" s="228">
        <v>0</v>
      </c>
      <c r="I29" s="205">
        <v>0</v>
      </c>
      <c r="J29" s="205">
        <v>1.26</v>
      </c>
      <c r="K29" s="205">
        <v>14.904</v>
      </c>
      <c r="L29" s="205">
        <v>20.16</v>
      </c>
      <c r="M29" s="205">
        <v>120.24</v>
      </c>
      <c r="N29" s="205">
        <v>1.194</v>
      </c>
    </row>
    <row r="30" spans="1:14" s="72" customFormat="1" ht="34.5" customHeight="1">
      <c r="A30" s="203" t="s">
        <v>244</v>
      </c>
      <c r="B30" s="204" t="s">
        <v>56</v>
      </c>
      <c r="C30" s="204">
        <v>160</v>
      </c>
      <c r="D30" s="205">
        <v>5.68</v>
      </c>
      <c r="E30" s="205">
        <v>4.3600000000000003</v>
      </c>
      <c r="F30" s="205">
        <v>27.25</v>
      </c>
      <c r="G30" s="205">
        <v>171</v>
      </c>
      <c r="H30" s="205">
        <v>20</v>
      </c>
      <c r="I30" s="205">
        <v>0.06</v>
      </c>
      <c r="J30" s="205">
        <v>0</v>
      </c>
      <c r="K30" s="205">
        <v>5</v>
      </c>
      <c r="L30" s="205">
        <v>21.8</v>
      </c>
      <c r="M30" s="205">
        <v>38.200000000000003</v>
      </c>
      <c r="N30" s="205">
        <v>1.1399999999999999</v>
      </c>
    </row>
    <row r="31" spans="1:14" s="72" customFormat="1" ht="18" customHeight="1">
      <c r="A31" s="203" t="s">
        <v>230</v>
      </c>
      <c r="B31" s="204" t="s">
        <v>278</v>
      </c>
      <c r="C31" s="204">
        <v>60</v>
      </c>
      <c r="D31" s="205">
        <v>0.42</v>
      </c>
      <c r="E31" s="205">
        <v>0.06</v>
      </c>
      <c r="F31" s="205">
        <v>0</v>
      </c>
      <c r="G31" s="205">
        <v>6.6</v>
      </c>
      <c r="H31" s="228">
        <v>0</v>
      </c>
      <c r="I31" s="205">
        <v>0.02</v>
      </c>
      <c r="J31" s="205">
        <v>4.2</v>
      </c>
      <c r="K31" s="205">
        <v>10.199999999999999</v>
      </c>
      <c r="L31" s="205">
        <v>8.4</v>
      </c>
      <c r="M31" s="205">
        <v>18</v>
      </c>
      <c r="N31" s="205">
        <v>0.3</v>
      </c>
    </row>
    <row r="32" spans="1:14" s="72" customFormat="1" ht="17.25" customHeight="1">
      <c r="A32" s="203" t="s">
        <v>236</v>
      </c>
      <c r="B32" s="204" t="s">
        <v>60</v>
      </c>
      <c r="C32" s="232" t="s">
        <v>61</v>
      </c>
      <c r="D32" s="205">
        <v>0</v>
      </c>
      <c r="E32" s="205">
        <v>0</v>
      </c>
      <c r="F32" s="205">
        <v>11.3</v>
      </c>
      <c r="G32" s="205">
        <v>45.6</v>
      </c>
      <c r="H32" s="205">
        <v>0</v>
      </c>
      <c r="I32" s="205">
        <v>0</v>
      </c>
      <c r="J32" s="205">
        <v>3.1</v>
      </c>
      <c r="K32" s="205">
        <v>14.2</v>
      </c>
      <c r="L32" s="205">
        <v>2.4</v>
      </c>
      <c r="M32" s="230">
        <v>4.4000000000000004</v>
      </c>
      <c r="N32" s="205">
        <v>0.36</v>
      </c>
    </row>
    <row r="33" spans="1:14" s="72" customFormat="1" ht="15" customHeight="1">
      <c r="A33" s="203" t="s">
        <v>30</v>
      </c>
      <c r="B33" s="204" t="s">
        <v>31</v>
      </c>
      <c r="C33" s="204">
        <v>50</v>
      </c>
      <c r="D33" s="205">
        <f>7.7*C33/100</f>
        <v>3.85</v>
      </c>
      <c r="E33" s="205">
        <f>3*C33/100</f>
        <v>1.5</v>
      </c>
      <c r="F33" s="205">
        <f>49.8*C33/100</f>
        <v>24.9</v>
      </c>
      <c r="G33" s="205">
        <f>262*C33/100</f>
        <v>131</v>
      </c>
      <c r="H33" s="205">
        <v>0</v>
      </c>
      <c r="I33" s="205">
        <f>0.16*C33/100</f>
        <v>0.08</v>
      </c>
      <c r="J33" s="205">
        <v>0</v>
      </c>
      <c r="K33" s="205">
        <f>26*C33/100</f>
        <v>13</v>
      </c>
      <c r="L33" s="205">
        <f>35*C33/100</f>
        <v>17.5</v>
      </c>
      <c r="M33" s="205">
        <f>83*C33/100</f>
        <v>41.5</v>
      </c>
      <c r="N33" s="205">
        <f>1.6*C33/100</f>
        <v>0.8</v>
      </c>
    </row>
    <row r="34" spans="1:14" s="72" customFormat="1" ht="17.25" customHeight="1">
      <c r="A34" s="203" t="s">
        <v>249</v>
      </c>
      <c r="B34" s="204" t="s">
        <v>43</v>
      </c>
      <c r="C34" s="204">
        <v>40</v>
      </c>
      <c r="D34" s="205">
        <v>3</v>
      </c>
      <c r="E34" s="205">
        <f>1.2*C34/100</f>
        <v>0.48</v>
      </c>
      <c r="F34" s="205">
        <f>34.2*C34/100</f>
        <v>13.68</v>
      </c>
      <c r="G34" s="205">
        <f>181*C34/100</f>
        <v>72.400000000000006</v>
      </c>
      <c r="H34" s="205">
        <v>0</v>
      </c>
      <c r="I34" s="205">
        <f>0.11*C34/100</f>
        <v>4.4000000000000004E-2</v>
      </c>
      <c r="J34" s="205">
        <v>0</v>
      </c>
      <c r="K34" s="205">
        <f>34*C34/100</f>
        <v>13.6</v>
      </c>
      <c r="L34" s="205">
        <f>41*C34/100</f>
        <v>16.399999999999999</v>
      </c>
      <c r="M34" s="205">
        <f>120*C34/100</f>
        <v>48</v>
      </c>
      <c r="N34" s="205">
        <f>2.3*C34/100</f>
        <v>0.92</v>
      </c>
    </row>
    <row r="35" spans="1:14" s="72" customFormat="1" ht="17.399999999999999">
      <c r="A35" s="203"/>
      <c r="B35" s="203" t="s">
        <v>62</v>
      </c>
      <c r="C35" s="203">
        <v>712</v>
      </c>
      <c r="D35" s="203">
        <f>SUM(D29:D34)</f>
        <v>26.532800000000002</v>
      </c>
      <c r="E35" s="203">
        <f t="shared" ref="E35:N35" si="4">SUM(E29:E34)</f>
        <v>22.639599999999998</v>
      </c>
      <c r="F35" s="203">
        <f t="shared" si="4"/>
        <v>88.783199999999994</v>
      </c>
      <c r="G35" s="203">
        <f t="shared" si="4"/>
        <v>675.06000000000006</v>
      </c>
      <c r="H35" s="203">
        <f t="shared" si="4"/>
        <v>20</v>
      </c>
      <c r="I35" s="203">
        <f t="shared" si="4"/>
        <v>0.20400000000000001</v>
      </c>
      <c r="J35" s="203">
        <f t="shared" si="4"/>
        <v>8.56</v>
      </c>
      <c r="K35" s="203">
        <f t="shared" si="4"/>
        <v>70.903999999999996</v>
      </c>
      <c r="L35" s="203">
        <f t="shared" si="4"/>
        <v>86.66</v>
      </c>
      <c r="M35" s="203">
        <f t="shared" si="4"/>
        <v>270.34000000000003</v>
      </c>
      <c r="N35" s="203">
        <f t="shared" si="4"/>
        <v>4.7139999999999995</v>
      </c>
    </row>
    <row r="36" spans="1:14" ht="15.75" customHeight="1">
      <c r="A36" s="203"/>
      <c r="B36" s="212" t="s">
        <v>63</v>
      </c>
      <c r="C36" s="205"/>
      <c r="D36" s="203"/>
      <c r="E36" s="203"/>
      <c r="F36" s="203"/>
      <c r="G36" s="203"/>
      <c r="H36" s="234"/>
      <c r="I36" s="203"/>
      <c r="J36" s="203"/>
      <c r="K36" s="203"/>
      <c r="L36" s="203"/>
      <c r="M36" s="203"/>
      <c r="N36" s="203"/>
    </row>
    <row r="37" spans="1:14" ht="17.25" customHeight="1">
      <c r="A37" s="203" t="s">
        <v>96</v>
      </c>
      <c r="B37" s="204" t="s">
        <v>64</v>
      </c>
      <c r="C37" s="231">
        <v>200</v>
      </c>
      <c r="D37" s="203">
        <v>5.4</v>
      </c>
      <c r="E37" s="203">
        <v>5</v>
      </c>
      <c r="F37" s="203">
        <v>21.6</v>
      </c>
      <c r="G37" s="203">
        <v>158</v>
      </c>
      <c r="H37" s="234">
        <v>44</v>
      </c>
      <c r="I37" s="203">
        <v>0.06</v>
      </c>
      <c r="J37" s="203">
        <v>1.8</v>
      </c>
      <c r="K37" s="203">
        <v>242</v>
      </c>
      <c r="L37" s="203">
        <v>30</v>
      </c>
      <c r="M37" s="203">
        <v>188</v>
      </c>
      <c r="N37" s="203">
        <v>0.2</v>
      </c>
    </row>
    <row r="38" spans="1:14">
      <c r="A38" s="203"/>
      <c r="B38" s="203" t="s">
        <v>65</v>
      </c>
      <c r="C38" s="231">
        <v>200</v>
      </c>
      <c r="D38" s="203">
        <v>5.4</v>
      </c>
      <c r="E38" s="203">
        <v>5</v>
      </c>
      <c r="F38" s="203">
        <v>21.6</v>
      </c>
      <c r="G38" s="203">
        <v>158</v>
      </c>
      <c r="H38" s="234">
        <v>44</v>
      </c>
      <c r="I38" s="203">
        <v>0.06</v>
      </c>
      <c r="J38" s="203">
        <v>1.8</v>
      </c>
      <c r="K38" s="203">
        <v>242</v>
      </c>
      <c r="L38" s="203">
        <v>30</v>
      </c>
      <c r="M38" s="203">
        <v>188</v>
      </c>
      <c r="N38" s="203">
        <v>0.2</v>
      </c>
    </row>
    <row r="39" spans="1:14" s="72" customFormat="1">
      <c r="A39" s="203"/>
      <c r="B39" s="204"/>
      <c r="C39" s="204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</row>
    <row r="40" spans="1:14" s="72" customFormat="1" ht="17.399999999999999">
      <c r="A40" s="203"/>
      <c r="B40" s="203" t="s">
        <v>66</v>
      </c>
      <c r="C40" s="203">
        <f t="shared" ref="C40:N40" si="5">SUM(C11+C14+C23+C27+C35+C38)</f>
        <v>2852</v>
      </c>
      <c r="D40" s="203">
        <f t="shared" si="5"/>
        <v>99.912800000000004</v>
      </c>
      <c r="E40" s="203">
        <f t="shared" si="5"/>
        <v>85.58959999999999</v>
      </c>
      <c r="F40" s="203">
        <f t="shared" si="5"/>
        <v>491.60320000000002</v>
      </c>
      <c r="G40" s="203">
        <f t="shared" si="5"/>
        <v>2967.43</v>
      </c>
      <c r="H40" s="203">
        <f t="shared" si="5"/>
        <v>157.80799999999999</v>
      </c>
      <c r="I40" s="203">
        <f t="shared" si="5"/>
        <v>1.2420000000000002</v>
      </c>
      <c r="J40" s="203">
        <f t="shared" si="5"/>
        <v>72.257999999999996</v>
      </c>
      <c r="K40" s="203">
        <f t="shared" si="5"/>
        <v>1079.8440000000001</v>
      </c>
      <c r="L40" s="203">
        <f t="shared" si="5"/>
        <v>391.26</v>
      </c>
      <c r="M40" s="203">
        <f t="shared" si="5"/>
        <v>1424.8600000000001</v>
      </c>
      <c r="N40" s="203">
        <f t="shared" si="5"/>
        <v>19.812000000000001</v>
      </c>
    </row>
    <row r="41" spans="1:14" s="72" customFormat="1">
      <c r="A41" s="203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4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46"/>
  <sheetViews>
    <sheetView view="pageBreakPreview" topLeftCell="A13" zoomScale="75" zoomScaleSheetLayoutView="75" workbookViewId="0">
      <selection activeCell="B35" sqref="B35"/>
    </sheetView>
  </sheetViews>
  <sheetFormatPr defaultRowHeight="18"/>
  <cols>
    <col min="1" max="1" width="18.5546875" style="214" customWidth="1"/>
    <col min="2" max="2" width="43.88671875" style="214" customWidth="1"/>
    <col min="3" max="3" width="12.88671875" style="214" customWidth="1"/>
    <col min="4" max="4" width="10.44140625" style="214" customWidth="1"/>
    <col min="5" max="5" width="9.6640625" style="214" customWidth="1"/>
    <col min="6" max="6" width="11.5546875" style="214" customWidth="1"/>
    <col min="7" max="7" width="18.109375" style="214" customWidth="1"/>
    <col min="8" max="9" width="9.109375" style="214"/>
    <col min="10" max="10" width="9.88671875" style="214" customWidth="1"/>
    <col min="11" max="11" width="10.6640625" style="214" customWidth="1"/>
    <col min="12" max="12" width="10.109375" style="214" customWidth="1"/>
    <col min="13" max="13" width="9.109375" style="214"/>
    <col min="14" max="14" width="9.88671875" style="214" customWidth="1"/>
  </cols>
  <sheetData>
    <row r="1" spans="1:14" ht="20.25" customHeight="1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15" customHeight="1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ht="27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ht="22.5" customHeight="1">
      <c r="A4" s="273"/>
      <c r="B4" s="255" t="s">
        <v>21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72" customFormat="1">
      <c r="A5" s="203"/>
      <c r="B5" s="207" t="s">
        <v>67</v>
      </c>
      <c r="C5" s="22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72" customFormat="1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72" customFormat="1" ht="20.25" customHeight="1">
      <c r="A7" s="203" t="s">
        <v>69</v>
      </c>
      <c r="B7" s="204" t="s">
        <v>70</v>
      </c>
      <c r="C7" s="232" t="s">
        <v>197</v>
      </c>
      <c r="D7" s="205">
        <v>16.670000000000002</v>
      </c>
      <c r="E7" s="205">
        <v>35.25</v>
      </c>
      <c r="F7" s="205">
        <v>2.76</v>
      </c>
      <c r="G7" s="205">
        <v>395.33</v>
      </c>
      <c r="H7" s="205">
        <v>328.06</v>
      </c>
      <c r="I7" s="205">
        <v>0.09</v>
      </c>
      <c r="J7" s="205">
        <v>0.45</v>
      </c>
      <c r="K7" s="205">
        <v>108.61</v>
      </c>
      <c r="L7" s="205">
        <v>21.67</v>
      </c>
      <c r="M7" s="230">
        <v>264.94</v>
      </c>
      <c r="N7" s="205">
        <v>3.07</v>
      </c>
    </row>
    <row r="8" spans="1:14" s="72" customFormat="1" ht="33.75" customHeight="1">
      <c r="A8" s="203" t="s">
        <v>206</v>
      </c>
      <c r="B8" s="204" t="s">
        <v>71</v>
      </c>
      <c r="C8" s="204">
        <v>60</v>
      </c>
      <c r="D8" s="205">
        <f>3.1*C8/100</f>
        <v>1.86</v>
      </c>
      <c r="E8" s="205">
        <f>0.2*C8/100</f>
        <v>0.12</v>
      </c>
      <c r="F8" s="205">
        <f>6.5*C8/100</f>
        <v>3.9</v>
      </c>
      <c r="G8" s="205">
        <f>40*C8/100</f>
        <v>24</v>
      </c>
      <c r="H8" s="205">
        <v>0</v>
      </c>
      <c r="I8" s="205">
        <f>0.11*C8/100</f>
        <v>6.6000000000000003E-2</v>
      </c>
      <c r="J8" s="205">
        <f>10*C8/100</f>
        <v>6</v>
      </c>
      <c r="K8" s="205">
        <f>20*C8/100</f>
        <v>12</v>
      </c>
      <c r="L8" s="205">
        <f>21*C8/100</f>
        <v>12.6</v>
      </c>
      <c r="M8" s="230">
        <f>62*C8/100</f>
        <v>37.200000000000003</v>
      </c>
      <c r="N8" s="205">
        <f>0.7*C8/100</f>
        <v>0.42</v>
      </c>
    </row>
    <row r="9" spans="1:14" s="72" customFormat="1" ht="33.75" customHeight="1">
      <c r="A9" s="203" t="s">
        <v>208</v>
      </c>
      <c r="B9" s="204" t="s">
        <v>72</v>
      </c>
      <c r="C9" s="231">
        <v>20</v>
      </c>
      <c r="D9" s="205">
        <v>0</v>
      </c>
      <c r="E9" s="205">
        <v>14.4</v>
      </c>
      <c r="F9" s="205">
        <v>0.26</v>
      </c>
      <c r="G9" s="205">
        <v>132.19999999999999</v>
      </c>
      <c r="H9" s="228">
        <v>0.1</v>
      </c>
      <c r="I9" s="205">
        <v>0</v>
      </c>
      <c r="J9" s="205">
        <v>0</v>
      </c>
      <c r="K9" s="205">
        <v>4.4000000000000004</v>
      </c>
      <c r="L9" s="205">
        <v>0.6</v>
      </c>
      <c r="M9" s="205">
        <v>3.8</v>
      </c>
      <c r="N9" s="205">
        <v>0.04</v>
      </c>
    </row>
    <row r="10" spans="1:14" s="72" customFormat="1" ht="18" customHeight="1">
      <c r="A10" s="203" t="s">
        <v>30</v>
      </c>
      <c r="B10" s="204" t="s">
        <v>31</v>
      </c>
      <c r="C10" s="204">
        <v>50</v>
      </c>
      <c r="D10" s="205">
        <f>7.7*C10/100</f>
        <v>3.85</v>
      </c>
      <c r="E10" s="205">
        <f>3*C10/100</f>
        <v>1.5</v>
      </c>
      <c r="F10" s="205">
        <f>49.8*C10/100</f>
        <v>24.9</v>
      </c>
      <c r="G10" s="205">
        <f>262*C10/100</f>
        <v>131</v>
      </c>
      <c r="H10" s="228">
        <v>0</v>
      </c>
      <c r="I10" s="205">
        <f>0.16*C10/100</f>
        <v>0.08</v>
      </c>
      <c r="J10" s="205">
        <v>0</v>
      </c>
      <c r="K10" s="205">
        <f>26*C10/100</f>
        <v>13</v>
      </c>
      <c r="L10" s="205">
        <f>35*C10/100</f>
        <v>17.5</v>
      </c>
      <c r="M10" s="205">
        <f>83*C10/100</f>
        <v>41.5</v>
      </c>
      <c r="N10" s="205">
        <f>1.6*C10/100</f>
        <v>0.8</v>
      </c>
    </row>
    <row r="11" spans="1:14" s="72" customFormat="1" ht="16.5" customHeight="1">
      <c r="A11" s="203" t="s">
        <v>236</v>
      </c>
      <c r="B11" s="204" t="s">
        <v>60</v>
      </c>
      <c r="C11" s="232" t="s">
        <v>61</v>
      </c>
      <c r="D11" s="205">
        <v>0</v>
      </c>
      <c r="E11" s="205">
        <v>0</v>
      </c>
      <c r="F11" s="205">
        <v>11.3</v>
      </c>
      <c r="G11" s="205">
        <v>45.6</v>
      </c>
      <c r="H11" s="205">
        <v>0</v>
      </c>
      <c r="I11" s="205">
        <v>0</v>
      </c>
      <c r="J11" s="205">
        <v>3.1</v>
      </c>
      <c r="K11" s="205">
        <v>14.2</v>
      </c>
      <c r="L11" s="205">
        <v>2.4</v>
      </c>
      <c r="M11" s="230">
        <v>4.4000000000000004</v>
      </c>
      <c r="N11" s="205">
        <v>0.36</v>
      </c>
    </row>
    <row r="12" spans="1:14" s="72" customFormat="1">
      <c r="A12" s="203"/>
      <c r="B12" s="203" t="s">
        <v>32</v>
      </c>
      <c r="C12" s="205">
        <v>512</v>
      </c>
      <c r="D12" s="203">
        <f>SUM(D7:D11)</f>
        <v>22.380000000000003</v>
      </c>
      <c r="E12" s="203">
        <f t="shared" ref="E12:N12" si="0">SUM(E7:E11)</f>
        <v>51.269999999999996</v>
      </c>
      <c r="F12" s="203">
        <f t="shared" si="0"/>
        <v>43.120000000000005</v>
      </c>
      <c r="G12" s="203">
        <f t="shared" si="0"/>
        <v>728.13</v>
      </c>
      <c r="H12" s="203">
        <f t="shared" si="0"/>
        <v>328.16</v>
      </c>
      <c r="I12" s="203">
        <f t="shared" si="0"/>
        <v>0.23599999999999999</v>
      </c>
      <c r="J12" s="203">
        <f t="shared" si="0"/>
        <v>9.5500000000000007</v>
      </c>
      <c r="K12" s="203">
        <f t="shared" si="0"/>
        <v>152.20999999999998</v>
      </c>
      <c r="L12" s="203">
        <f t="shared" si="0"/>
        <v>54.77</v>
      </c>
      <c r="M12" s="203">
        <f t="shared" si="0"/>
        <v>351.84</v>
      </c>
      <c r="N12" s="203">
        <f t="shared" si="0"/>
        <v>4.6900000000000004</v>
      </c>
    </row>
    <row r="13" spans="1:14" s="72" customFormat="1">
      <c r="A13" s="203"/>
      <c r="B13" s="207" t="s">
        <v>33</v>
      </c>
      <c r="C13" s="205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</row>
    <row r="14" spans="1:14">
      <c r="A14" s="203" t="s">
        <v>199</v>
      </c>
      <c r="B14" s="208" t="s">
        <v>73</v>
      </c>
      <c r="C14" s="235">
        <v>200</v>
      </c>
      <c r="D14" s="203">
        <v>3</v>
      </c>
      <c r="E14" s="203">
        <v>1</v>
      </c>
      <c r="F14" s="203">
        <v>42</v>
      </c>
      <c r="G14" s="203">
        <v>192</v>
      </c>
      <c r="H14" s="234">
        <v>0</v>
      </c>
      <c r="I14" s="203">
        <v>0.08</v>
      </c>
      <c r="J14" s="203">
        <v>20</v>
      </c>
      <c r="K14" s="203">
        <v>16</v>
      </c>
      <c r="L14" s="203">
        <v>84</v>
      </c>
      <c r="M14" s="203">
        <v>56</v>
      </c>
      <c r="N14" s="203">
        <v>1.2</v>
      </c>
    </row>
    <row r="15" spans="1:14" s="72" customFormat="1">
      <c r="A15" s="203"/>
      <c r="B15" s="203" t="s">
        <v>35</v>
      </c>
      <c r="C15" s="204">
        <f t="shared" ref="C15:N15" si="1">SUM(C14:C14)</f>
        <v>200</v>
      </c>
      <c r="D15" s="204">
        <f t="shared" si="1"/>
        <v>3</v>
      </c>
      <c r="E15" s="204">
        <f t="shared" si="1"/>
        <v>1</v>
      </c>
      <c r="F15" s="204">
        <f t="shared" si="1"/>
        <v>42</v>
      </c>
      <c r="G15" s="204">
        <f t="shared" si="1"/>
        <v>192</v>
      </c>
      <c r="H15" s="204">
        <f t="shared" si="1"/>
        <v>0</v>
      </c>
      <c r="I15" s="204">
        <f t="shared" si="1"/>
        <v>0.08</v>
      </c>
      <c r="J15" s="204">
        <f t="shared" si="1"/>
        <v>20</v>
      </c>
      <c r="K15" s="204">
        <f t="shared" si="1"/>
        <v>16</v>
      </c>
      <c r="L15" s="204">
        <f t="shared" si="1"/>
        <v>84</v>
      </c>
      <c r="M15" s="204">
        <f t="shared" si="1"/>
        <v>56</v>
      </c>
      <c r="N15" s="204">
        <f t="shared" si="1"/>
        <v>1.2</v>
      </c>
    </row>
    <row r="16" spans="1:14" s="72" customFormat="1">
      <c r="A16" s="203"/>
      <c r="B16" s="207" t="s">
        <v>36</v>
      </c>
      <c r="C16" s="227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</row>
    <row r="17" spans="1:14" s="72" customFormat="1" ht="33" customHeight="1">
      <c r="A17" s="203" t="s">
        <v>74</v>
      </c>
      <c r="B17" s="204" t="s">
        <v>75</v>
      </c>
      <c r="C17" s="232" t="s">
        <v>192</v>
      </c>
      <c r="D17" s="205">
        <v>1.56</v>
      </c>
      <c r="E17" s="205">
        <v>4.53</v>
      </c>
      <c r="F17" s="236">
        <v>10.77</v>
      </c>
      <c r="G17" s="236">
        <v>93.92</v>
      </c>
      <c r="H17" s="205">
        <v>0.06</v>
      </c>
      <c r="I17" s="205">
        <v>0.15</v>
      </c>
      <c r="J17" s="205">
        <v>16</v>
      </c>
      <c r="K17" s="205">
        <v>28.16</v>
      </c>
      <c r="L17" s="205">
        <v>19.920000000000002</v>
      </c>
      <c r="M17" s="205">
        <v>43.44</v>
      </c>
      <c r="N17" s="205">
        <v>0.98</v>
      </c>
    </row>
    <row r="18" spans="1:14" s="72" customFormat="1" ht="17.25" customHeight="1">
      <c r="A18" s="203" t="s">
        <v>254</v>
      </c>
      <c r="B18" s="204" t="s">
        <v>78</v>
      </c>
      <c r="C18" s="204">
        <v>100</v>
      </c>
      <c r="D18" s="205">
        <v>21.1</v>
      </c>
      <c r="E18" s="205">
        <v>13.6</v>
      </c>
      <c r="F18" s="205">
        <v>0</v>
      </c>
      <c r="G18" s="205">
        <v>206.3</v>
      </c>
      <c r="H18" s="205">
        <v>20</v>
      </c>
      <c r="I18" s="205">
        <v>0.04</v>
      </c>
      <c r="J18" s="205">
        <v>0</v>
      </c>
      <c r="K18" s="205">
        <v>39</v>
      </c>
      <c r="L18" s="205">
        <v>20</v>
      </c>
      <c r="M18" s="230">
        <v>143</v>
      </c>
      <c r="N18" s="205">
        <v>1.8</v>
      </c>
    </row>
    <row r="19" spans="1:14" s="72" customFormat="1" ht="16.5" customHeight="1">
      <c r="A19" s="203" t="s">
        <v>262</v>
      </c>
      <c r="B19" s="204" t="s">
        <v>80</v>
      </c>
      <c r="C19" s="204">
        <v>50</v>
      </c>
      <c r="D19" s="205">
        <v>0.47</v>
      </c>
      <c r="E19" s="205">
        <v>1</v>
      </c>
      <c r="F19" s="205">
        <v>3.16</v>
      </c>
      <c r="G19" s="205">
        <v>24</v>
      </c>
      <c r="H19" s="205">
        <v>0</v>
      </c>
      <c r="I19" s="205">
        <v>0</v>
      </c>
      <c r="J19" s="205">
        <v>1.2</v>
      </c>
      <c r="K19" s="205">
        <v>2.3199999999999998</v>
      </c>
      <c r="L19" s="205">
        <v>3.74</v>
      </c>
      <c r="M19" s="205">
        <v>7</v>
      </c>
      <c r="N19" s="205">
        <v>0.1</v>
      </c>
    </row>
    <row r="20" spans="1:14" s="72" customFormat="1" ht="18.75" customHeight="1">
      <c r="A20" s="203" t="s">
        <v>221</v>
      </c>
      <c r="B20" s="204" t="s">
        <v>253</v>
      </c>
      <c r="C20" s="204">
        <v>160</v>
      </c>
      <c r="D20" s="205">
        <v>3.85</v>
      </c>
      <c r="E20" s="205">
        <v>8.34</v>
      </c>
      <c r="F20" s="205">
        <v>40.06</v>
      </c>
      <c r="G20" s="205">
        <v>250.72</v>
      </c>
      <c r="H20" s="205">
        <v>45</v>
      </c>
      <c r="I20" s="205">
        <v>0.04</v>
      </c>
      <c r="J20" s="205">
        <v>0</v>
      </c>
      <c r="K20" s="205">
        <v>6.12</v>
      </c>
      <c r="L20" s="236">
        <v>27</v>
      </c>
      <c r="M20" s="230">
        <v>83.6</v>
      </c>
      <c r="N20" s="205">
        <v>0.56000000000000005</v>
      </c>
    </row>
    <row r="21" spans="1:14" s="72" customFormat="1" ht="16.5" customHeight="1">
      <c r="A21" s="203" t="s">
        <v>230</v>
      </c>
      <c r="B21" s="204" t="s">
        <v>277</v>
      </c>
      <c r="C21" s="204">
        <v>60</v>
      </c>
      <c r="D21" s="205">
        <v>0.48</v>
      </c>
      <c r="E21" s="205">
        <v>0</v>
      </c>
      <c r="F21" s="205">
        <v>1</v>
      </c>
      <c r="G21" s="205">
        <v>7.8</v>
      </c>
      <c r="H21" s="228">
        <v>0</v>
      </c>
      <c r="I21" s="205">
        <v>0</v>
      </c>
      <c r="J21" s="205">
        <v>3</v>
      </c>
      <c r="K21" s="205">
        <v>13.8</v>
      </c>
      <c r="L21" s="205">
        <v>8.4</v>
      </c>
      <c r="M21" s="205">
        <v>14.4</v>
      </c>
      <c r="N21" s="205">
        <v>0.36</v>
      </c>
    </row>
    <row r="22" spans="1:14" s="72" customFormat="1">
      <c r="A22" s="203" t="s">
        <v>83</v>
      </c>
      <c r="B22" s="205" t="s">
        <v>84</v>
      </c>
      <c r="C22" s="205">
        <v>200</v>
      </c>
      <c r="D22" s="205">
        <v>0</v>
      </c>
      <c r="E22" s="205">
        <v>0</v>
      </c>
      <c r="F22" s="205">
        <v>23.88</v>
      </c>
      <c r="G22" s="205">
        <v>97.6</v>
      </c>
      <c r="H22" s="205">
        <v>0</v>
      </c>
      <c r="I22" s="205">
        <v>0</v>
      </c>
      <c r="J22" s="205">
        <v>1.72</v>
      </c>
      <c r="K22" s="205">
        <v>14.48</v>
      </c>
      <c r="L22" s="205">
        <v>3.6</v>
      </c>
      <c r="M22" s="205">
        <v>4.4000000000000004</v>
      </c>
      <c r="N22" s="205">
        <v>0.94</v>
      </c>
    </row>
    <row r="23" spans="1:14" s="72" customFormat="1" ht="17.25" customHeight="1">
      <c r="A23" s="203" t="s">
        <v>249</v>
      </c>
      <c r="B23" s="204" t="s">
        <v>43</v>
      </c>
      <c r="C23" s="204">
        <v>40</v>
      </c>
      <c r="D23" s="205">
        <v>3</v>
      </c>
      <c r="E23" s="205">
        <f>1.2*C23/100</f>
        <v>0.48</v>
      </c>
      <c r="F23" s="205">
        <f>34.2*C23/100</f>
        <v>13.68</v>
      </c>
      <c r="G23" s="205">
        <f>181*C23/100</f>
        <v>72.400000000000006</v>
      </c>
      <c r="H23" s="205">
        <v>0</v>
      </c>
      <c r="I23" s="205">
        <f>0.11*C23/100</f>
        <v>4.4000000000000004E-2</v>
      </c>
      <c r="J23" s="205">
        <v>0</v>
      </c>
      <c r="K23" s="205">
        <f>34*C23/100</f>
        <v>13.6</v>
      </c>
      <c r="L23" s="205">
        <f>41*C23/100</f>
        <v>16.399999999999999</v>
      </c>
      <c r="M23" s="205">
        <f>120*C23/100</f>
        <v>48</v>
      </c>
      <c r="N23" s="205">
        <f>2.3*C23/100</f>
        <v>0.92</v>
      </c>
    </row>
    <row r="24" spans="1:14" s="72" customFormat="1" ht="18.75" customHeight="1">
      <c r="A24" s="203" t="s">
        <v>30</v>
      </c>
      <c r="B24" s="204" t="s">
        <v>44</v>
      </c>
      <c r="C24" s="204">
        <v>80</v>
      </c>
      <c r="D24" s="205">
        <f>7.7*C24/100</f>
        <v>6.16</v>
      </c>
      <c r="E24" s="205">
        <f>3*C24/100</f>
        <v>2.4</v>
      </c>
      <c r="F24" s="205">
        <f>49.8*C24/100</f>
        <v>39.840000000000003</v>
      </c>
      <c r="G24" s="205">
        <f>262*C24/100</f>
        <v>209.6</v>
      </c>
      <c r="H24" s="205">
        <v>0</v>
      </c>
      <c r="I24" s="205">
        <f>0.16*C24/100</f>
        <v>0.128</v>
      </c>
      <c r="J24" s="205">
        <v>0</v>
      </c>
      <c r="K24" s="205">
        <f>26*C24/100</f>
        <v>20.8</v>
      </c>
      <c r="L24" s="205">
        <f>35*C24/100</f>
        <v>28</v>
      </c>
      <c r="M24" s="205">
        <f>83*C24/100</f>
        <v>66.400000000000006</v>
      </c>
      <c r="N24" s="205">
        <f>1.6*C24/100</f>
        <v>1.28</v>
      </c>
    </row>
    <row r="25" spans="1:14" s="72" customFormat="1">
      <c r="A25" s="203"/>
      <c r="B25" s="203" t="s">
        <v>45</v>
      </c>
      <c r="C25" s="205">
        <v>894</v>
      </c>
      <c r="D25" s="203">
        <f>SUM(D17:D24)</f>
        <v>36.620000000000005</v>
      </c>
      <c r="E25" s="203">
        <f t="shared" ref="E25:N25" si="2">SUM(E17:E24)</f>
        <v>30.349999999999998</v>
      </c>
      <c r="F25" s="203">
        <f t="shared" si="2"/>
        <v>132.39000000000001</v>
      </c>
      <c r="G25" s="203">
        <f t="shared" si="2"/>
        <v>962.34</v>
      </c>
      <c r="H25" s="203">
        <f t="shared" si="2"/>
        <v>65.06</v>
      </c>
      <c r="I25" s="203">
        <f t="shared" si="2"/>
        <v>0.40200000000000002</v>
      </c>
      <c r="J25" s="203">
        <f t="shared" si="2"/>
        <v>21.919999999999998</v>
      </c>
      <c r="K25" s="203">
        <f t="shared" si="2"/>
        <v>138.28</v>
      </c>
      <c r="L25" s="203">
        <f t="shared" si="2"/>
        <v>127.06</v>
      </c>
      <c r="M25" s="203">
        <f t="shared" si="2"/>
        <v>410.2399999999999</v>
      </c>
      <c r="N25" s="203">
        <f t="shared" si="2"/>
        <v>6.94</v>
      </c>
    </row>
    <row r="26" spans="1:14" s="72" customFormat="1">
      <c r="A26" s="203"/>
      <c r="B26" s="207" t="s">
        <v>46</v>
      </c>
      <c r="C26" s="277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</row>
    <row r="27" spans="1:14" s="72" customFormat="1" ht="18.75" customHeight="1">
      <c r="A27" s="203" t="s">
        <v>85</v>
      </c>
      <c r="B27" s="204" t="s">
        <v>86</v>
      </c>
      <c r="C27" s="204">
        <v>100</v>
      </c>
      <c r="D27" s="205">
        <v>7.28</v>
      </c>
      <c r="E27" s="205">
        <v>12.52</v>
      </c>
      <c r="F27" s="205">
        <v>53.92</v>
      </c>
      <c r="G27" s="205">
        <v>358</v>
      </c>
      <c r="H27" s="205">
        <v>4</v>
      </c>
      <c r="I27" s="205">
        <v>4.7</v>
      </c>
      <c r="J27" s="205">
        <v>0</v>
      </c>
      <c r="K27" s="205">
        <v>19.8</v>
      </c>
      <c r="L27" s="205">
        <v>27.4</v>
      </c>
      <c r="M27" s="205">
        <v>70</v>
      </c>
      <c r="N27" s="205">
        <v>1.3</v>
      </c>
    </row>
    <row r="28" spans="1:14" ht="82.5" customHeight="1">
      <c r="A28" s="203" t="s">
        <v>30</v>
      </c>
      <c r="B28" s="259" t="s">
        <v>157</v>
      </c>
      <c r="C28" s="260">
        <v>200</v>
      </c>
      <c r="D28" s="208">
        <v>5.6</v>
      </c>
      <c r="E28" s="208">
        <v>6.4</v>
      </c>
      <c r="F28" s="208">
        <v>9.4</v>
      </c>
      <c r="G28" s="208">
        <v>118</v>
      </c>
      <c r="H28" s="261">
        <v>0.04</v>
      </c>
      <c r="I28" s="262">
        <v>0.08</v>
      </c>
      <c r="J28" s="205">
        <v>2.6</v>
      </c>
      <c r="K28" s="205">
        <v>240</v>
      </c>
      <c r="L28" s="205">
        <v>28</v>
      </c>
      <c r="M28" s="205">
        <v>180</v>
      </c>
      <c r="N28" s="205">
        <v>0.2</v>
      </c>
    </row>
    <row r="29" spans="1:14" s="72" customFormat="1">
      <c r="A29" s="203"/>
      <c r="B29" s="203" t="s">
        <v>51</v>
      </c>
      <c r="C29" s="205">
        <f>SUM(C27:C28)</f>
        <v>300</v>
      </c>
      <c r="D29" s="203">
        <f>SUM(D27:D28)</f>
        <v>12.879999999999999</v>
      </c>
      <c r="E29" s="203">
        <f t="shared" ref="E29:N29" si="3">SUM(E27:E28)</f>
        <v>18.920000000000002</v>
      </c>
      <c r="F29" s="203">
        <f t="shared" si="3"/>
        <v>63.32</v>
      </c>
      <c r="G29" s="203">
        <f t="shared" si="3"/>
        <v>476</v>
      </c>
      <c r="H29" s="203">
        <f t="shared" si="3"/>
        <v>4.04</v>
      </c>
      <c r="I29" s="203">
        <f t="shared" si="3"/>
        <v>4.78</v>
      </c>
      <c r="J29" s="203">
        <f t="shared" si="3"/>
        <v>2.6</v>
      </c>
      <c r="K29" s="203">
        <f t="shared" si="3"/>
        <v>259.8</v>
      </c>
      <c r="L29" s="203">
        <f t="shared" si="3"/>
        <v>55.4</v>
      </c>
      <c r="M29" s="203">
        <f t="shared" si="3"/>
        <v>250</v>
      </c>
      <c r="N29" s="203">
        <f t="shared" si="3"/>
        <v>1.5</v>
      </c>
    </row>
    <row r="30" spans="1:14" s="72" customFormat="1" ht="18" customHeight="1">
      <c r="A30" s="203"/>
      <c r="B30" s="212" t="s">
        <v>52</v>
      </c>
      <c r="C30" s="237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</row>
    <row r="31" spans="1:14" s="72" customFormat="1" ht="18.75" customHeight="1">
      <c r="A31" s="225" t="s">
        <v>209</v>
      </c>
      <c r="B31" s="278" t="s">
        <v>89</v>
      </c>
      <c r="C31" s="229" t="s">
        <v>163</v>
      </c>
      <c r="D31" s="233">
        <v>20.29</v>
      </c>
      <c r="E31" s="233">
        <v>6.15</v>
      </c>
      <c r="F31" s="233">
        <v>4.8600000000000003</v>
      </c>
      <c r="G31" s="233">
        <v>163.13999999999999</v>
      </c>
      <c r="H31" s="233">
        <v>12.4</v>
      </c>
      <c r="I31" s="233">
        <v>0.16</v>
      </c>
      <c r="J31" s="239">
        <v>4.3499999999999996</v>
      </c>
      <c r="K31" s="233">
        <v>62.99</v>
      </c>
      <c r="L31" s="233">
        <v>78.91</v>
      </c>
      <c r="M31" s="233">
        <v>317.32</v>
      </c>
      <c r="N31" s="233">
        <v>1.24</v>
      </c>
    </row>
    <row r="32" spans="1:14" s="72" customFormat="1" ht="18.75" customHeight="1">
      <c r="A32" s="203" t="s">
        <v>91</v>
      </c>
      <c r="B32" s="204" t="s">
        <v>92</v>
      </c>
      <c r="C32" s="205">
        <v>160</v>
      </c>
      <c r="D32" s="205">
        <v>3.45</v>
      </c>
      <c r="E32" s="205">
        <v>7.78</v>
      </c>
      <c r="F32" s="205">
        <v>26.78</v>
      </c>
      <c r="G32" s="205">
        <v>192.08</v>
      </c>
      <c r="H32" s="205">
        <v>0</v>
      </c>
      <c r="I32" s="205">
        <v>0.2</v>
      </c>
      <c r="J32" s="205">
        <v>32.799999999999997</v>
      </c>
      <c r="K32" s="205">
        <v>27.26</v>
      </c>
      <c r="L32" s="205">
        <v>36.64</v>
      </c>
      <c r="M32" s="205">
        <v>107.3</v>
      </c>
      <c r="N32" s="205">
        <v>1.62</v>
      </c>
    </row>
    <row r="33" spans="1:14" s="72" customFormat="1" ht="24.75" customHeight="1">
      <c r="A33" s="203" t="s">
        <v>269</v>
      </c>
      <c r="B33" s="204" t="s">
        <v>270</v>
      </c>
      <c r="C33" s="204">
        <v>60</v>
      </c>
      <c r="D33" s="205">
        <v>0.96</v>
      </c>
      <c r="E33" s="205">
        <v>3.06</v>
      </c>
      <c r="F33" s="205">
        <v>4.9400000000000004</v>
      </c>
      <c r="G33" s="205">
        <v>52.58</v>
      </c>
      <c r="H33" s="228">
        <v>0</v>
      </c>
      <c r="I33" s="205">
        <v>0.01</v>
      </c>
      <c r="J33" s="205">
        <v>15.18</v>
      </c>
      <c r="K33" s="205">
        <v>25.28</v>
      </c>
      <c r="L33" s="205">
        <v>8.6199999999999992</v>
      </c>
      <c r="M33" s="205">
        <v>18.61</v>
      </c>
      <c r="N33" s="205">
        <v>0.35</v>
      </c>
    </row>
    <row r="34" spans="1:14" s="72" customFormat="1" ht="20.25" customHeight="1">
      <c r="A34" s="203" t="s">
        <v>273</v>
      </c>
      <c r="B34" s="204" t="s">
        <v>95</v>
      </c>
      <c r="C34" s="204">
        <v>200</v>
      </c>
      <c r="D34" s="205">
        <v>0.10299999999999999</v>
      </c>
      <c r="E34" s="205">
        <v>0</v>
      </c>
      <c r="F34" s="205">
        <v>31.172000000000001</v>
      </c>
      <c r="G34" s="205">
        <v>120.79</v>
      </c>
      <c r="H34" s="205">
        <v>0</v>
      </c>
      <c r="I34" s="205">
        <v>2E-3</v>
      </c>
      <c r="J34" s="205">
        <v>0.32</v>
      </c>
      <c r="K34" s="205">
        <v>6.36</v>
      </c>
      <c r="L34" s="205">
        <v>1.68</v>
      </c>
      <c r="M34" s="205">
        <v>7.55</v>
      </c>
      <c r="N34" s="205">
        <v>0.312</v>
      </c>
    </row>
    <row r="35" spans="1:14" s="72" customFormat="1" ht="21" customHeight="1">
      <c r="A35" s="203" t="s">
        <v>30</v>
      </c>
      <c r="B35" s="204" t="s">
        <v>44</v>
      </c>
      <c r="C35" s="204">
        <v>50</v>
      </c>
      <c r="D35" s="205">
        <f>7.7*C35/100</f>
        <v>3.85</v>
      </c>
      <c r="E35" s="205">
        <f>3*C35/100</f>
        <v>1.5</v>
      </c>
      <c r="F35" s="205">
        <f>49.8*C35/100</f>
        <v>24.9</v>
      </c>
      <c r="G35" s="205">
        <f>262*C35/100</f>
        <v>131</v>
      </c>
      <c r="H35" s="205">
        <v>0</v>
      </c>
      <c r="I35" s="205">
        <f>0.16*C35/100</f>
        <v>0.08</v>
      </c>
      <c r="J35" s="205">
        <v>0</v>
      </c>
      <c r="K35" s="205">
        <f>26*C35/100</f>
        <v>13</v>
      </c>
      <c r="L35" s="205">
        <f>35*C35/100</f>
        <v>17.5</v>
      </c>
      <c r="M35" s="205">
        <f>83*C35/100</f>
        <v>41.5</v>
      </c>
      <c r="N35" s="205">
        <f>1.6*C35/100</f>
        <v>0.8</v>
      </c>
    </row>
    <row r="36" spans="1:14" s="72" customFormat="1" ht="18.75" customHeight="1">
      <c r="A36" s="203" t="s">
        <v>249</v>
      </c>
      <c r="B36" s="204" t="s">
        <v>43</v>
      </c>
      <c r="C36" s="204">
        <v>40</v>
      </c>
      <c r="D36" s="205">
        <v>3</v>
      </c>
      <c r="E36" s="205">
        <f>1.2*C36/100</f>
        <v>0.48</v>
      </c>
      <c r="F36" s="205">
        <f>34.2*C36/100</f>
        <v>13.68</v>
      </c>
      <c r="G36" s="205">
        <f>181*C36/100</f>
        <v>72.400000000000006</v>
      </c>
      <c r="H36" s="205">
        <v>0</v>
      </c>
      <c r="I36" s="205">
        <f>0.11*C36/100</f>
        <v>4.4000000000000004E-2</v>
      </c>
      <c r="J36" s="205">
        <v>0</v>
      </c>
      <c r="K36" s="205">
        <f>34*C36/100</f>
        <v>13.6</v>
      </c>
      <c r="L36" s="205">
        <f>41*C36/100</f>
        <v>16.399999999999999</v>
      </c>
      <c r="M36" s="205">
        <f>120*C36/100</f>
        <v>48</v>
      </c>
      <c r="N36" s="205">
        <f>2.3*C36/100</f>
        <v>0.92</v>
      </c>
    </row>
    <row r="37" spans="1:14" s="72" customFormat="1">
      <c r="A37" s="203"/>
      <c r="B37" s="203" t="s">
        <v>62</v>
      </c>
      <c r="C37" s="205">
        <v>660</v>
      </c>
      <c r="D37" s="203">
        <f>SUM(D31:D36)</f>
        <v>31.653000000000002</v>
      </c>
      <c r="E37" s="203">
        <f t="shared" ref="E37:N37" si="4">SUM(E31:E36)</f>
        <v>18.97</v>
      </c>
      <c r="F37" s="203">
        <f t="shared" si="4"/>
        <v>106.33199999999999</v>
      </c>
      <c r="G37" s="203">
        <f t="shared" si="4"/>
        <v>731.99</v>
      </c>
      <c r="H37" s="203">
        <f t="shared" si="4"/>
        <v>12.4</v>
      </c>
      <c r="I37" s="203">
        <f t="shared" si="4"/>
        <v>0.496</v>
      </c>
      <c r="J37" s="203">
        <f t="shared" si="4"/>
        <v>52.65</v>
      </c>
      <c r="K37" s="203">
        <f t="shared" si="4"/>
        <v>148.48999999999998</v>
      </c>
      <c r="L37" s="203">
        <f t="shared" si="4"/>
        <v>159.75000000000003</v>
      </c>
      <c r="M37" s="203">
        <f t="shared" si="4"/>
        <v>540.28</v>
      </c>
      <c r="N37" s="203">
        <f t="shared" si="4"/>
        <v>5.242</v>
      </c>
    </row>
    <row r="38" spans="1:14" ht="18" customHeight="1">
      <c r="A38" s="203"/>
      <c r="B38" s="212" t="s">
        <v>63</v>
      </c>
      <c r="C38" s="205"/>
      <c r="D38" s="203"/>
      <c r="E38" s="203"/>
      <c r="F38" s="203"/>
      <c r="G38" s="203"/>
      <c r="H38" s="234"/>
      <c r="I38" s="203"/>
      <c r="J38" s="203"/>
      <c r="K38" s="203"/>
      <c r="L38" s="203"/>
      <c r="M38" s="203"/>
      <c r="N38" s="203"/>
    </row>
    <row r="39" spans="1:14" ht="17.25" customHeight="1">
      <c r="A39" s="203" t="s">
        <v>96</v>
      </c>
      <c r="B39" s="204" t="s">
        <v>1</v>
      </c>
      <c r="C39" s="231">
        <v>180</v>
      </c>
      <c r="D39" s="203">
        <v>6.12</v>
      </c>
      <c r="E39" s="203">
        <v>4.5</v>
      </c>
      <c r="F39" s="203">
        <v>9.9</v>
      </c>
      <c r="G39" s="203">
        <v>104.58</v>
      </c>
      <c r="H39" s="234">
        <v>39.6</v>
      </c>
      <c r="I39" s="203">
        <v>4.3200000000000002E-2</v>
      </c>
      <c r="J39" s="203">
        <v>1.26</v>
      </c>
      <c r="K39" s="203">
        <v>194.4</v>
      </c>
      <c r="L39" s="203">
        <v>28.8</v>
      </c>
      <c r="M39" s="203">
        <v>169.2</v>
      </c>
      <c r="N39" s="203">
        <v>0.18</v>
      </c>
    </row>
    <row r="40" spans="1:14">
      <c r="A40" s="203"/>
      <c r="B40" s="203" t="s">
        <v>65</v>
      </c>
      <c r="C40" s="231">
        <v>180</v>
      </c>
      <c r="D40" s="203">
        <v>6.12</v>
      </c>
      <c r="E40" s="203">
        <v>4.5</v>
      </c>
      <c r="F40" s="203">
        <v>9.9</v>
      </c>
      <c r="G40" s="203">
        <v>104.58</v>
      </c>
      <c r="H40" s="234">
        <v>39.6</v>
      </c>
      <c r="I40" s="203">
        <v>4.3200000000000002E-2</v>
      </c>
      <c r="J40" s="203">
        <v>1.26</v>
      </c>
      <c r="K40" s="203">
        <v>194.4</v>
      </c>
      <c r="L40" s="203">
        <v>28.8</v>
      </c>
      <c r="M40" s="203">
        <v>169.2</v>
      </c>
      <c r="N40" s="203">
        <v>0.18</v>
      </c>
    </row>
    <row r="41" spans="1:14" s="72" customFormat="1">
      <c r="A41" s="203"/>
      <c r="B41" s="204"/>
      <c r="C41" s="204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4" s="72" customFormat="1" ht="17.399999999999999">
      <c r="A42" s="203"/>
      <c r="B42" s="203" t="s">
        <v>66</v>
      </c>
      <c r="C42" s="203">
        <f>SUM(C12+C15+C25+C29+C37+C40)</f>
        <v>2746</v>
      </c>
      <c r="D42" s="203">
        <f t="shared" ref="D42:N42" si="5">SUM(D12+D15+D25+D29+D37+D40)</f>
        <v>112.65300000000002</v>
      </c>
      <c r="E42" s="203">
        <f t="shared" si="5"/>
        <v>125.00999999999999</v>
      </c>
      <c r="F42" s="203">
        <f t="shared" si="5"/>
        <v>397.06200000000001</v>
      </c>
      <c r="G42" s="203">
        <f t="shared" si="5"/>
        <v>3195.04</v>
      </c>
      <c r="H42" s="203">
        <f t="shared" si="5"/>
        <v>449.26000000000005</v>
      </c>
      <c r="I42" s="203">
        <f t="shared" si="5"/>
        <v>6.0371999999999995</v>
      </c>
      <c r="J42" s="203">
        <f t="shared" si="5"/>
        <v>107.98</v>
      </c>
      <c r="K42" s="203">
        <f t="shared" si="5"/>
        <v>909.18</v>
      </c>
      <c r="L42" s="203">
        <f t="shared" si="5"/>
        <v>509.78000000000003</v>
      </c>
      <c r="M42" s="203">
        <f t="shared" si="5"/>
        <v>1777.56</v>
      </c>
      <c r="N42" s="203">
        <f t="shared" si="5"/>
        <v>19.752000000000002</v>
      </c>
    </row>
    <row r="43" spans="1:14" s="72" customFormat="1">
      <c r="A43" s="203"/>
      <c r="B43" s="203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</row>
    <row r="44" spans="1:14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>
      <c r="A45" s="251"/>
    </row>
    <row r="46" spans="1:14">
      <c r="A46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zoomScale="60" workbookViewId="0">
      <selection activeCell="B31" sqref="B31"/>
    </sheetView>
  </sheetViews>
  <sheetFormatPr defaultRowHeight="14.4"/>
  <cols>
    <col min="1" max="1" width="19.33203125" customWidth="1"/>
    <col min="2" max="2" width="35.44140625" customWidth="1"/>
    <col min="3" max="3" width="10.6640625" customWidth="1"/>
    <col min="5" max="6" width="11.5546875" customWidth="1"/>
    <col min="7" max="7" width="14.33203125" customWidth="1"/>
    <col min="11" max="11" width="11.33203125" customWidth="1"/>
    <col min="13" max="13" width="11" customWidth="1"/>
    <col min="14" max="14" width="10.44140625" customWidth="1"/>
  </cols>
  <sheetData>
    <row r="1" spans="1:14" s="214" customFormat="1" ht="18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s="214" customFormat="1" ht="18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s="214" customFormat="1" ht="46.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s="214" customFormat="1" ht="18">
      <c r="A4" s="273"/>
      <c r="B4" s="255" t="s">
        <v>21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279" customFormat="1" ht="18">
      <c r="A5" s="203"/>
      <c r="B5" s="207" t="s">
        <v>98</v>
      </c>
      <c r="C5" s="22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279" customFormat="1" ht="18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214" customFormat="1" ht="35.25" customHeight="1">
      <c r="A7" s="225" t="s">
        <v>188</v>
      </c>
      <c r="B7" s="204" t="s">
        <v>226</v>
      </c>
      <c r="C7" s="204">
        <v>200</v>
      </c>
      <c r="D7" s="205">
        <v>6.9</v>
      </c>
      <c r="E7" s="205">
        <v>11.91</v>
      </c>
      <c r="F7" s="205">
        <v>44.05</v>
      </c>
      <c r="G7" s="205">
        <v>311.83</v>
      </c>
      <c r="H7" s="205">
        <v>63.2</v>
      </c>
      <c r="I7" s="205">
        <v>0.19</v>
      </c>
      <c r="J7" s="205">
        <v>1.18</v>
      </c>
      <c r="K7" s="205">
        <v>124.97</v>
      </c>
      <c r="L7" s="205">
        <v>43.17</v>
      </c>
      <c r="M7" s="205">
        <v>170.06</v>
      </c>
      <c r="N7" s="205">
        <v>1.17</v>
      </c>
    </row>
    <row r="8" spans="1:14" s="279" customFormat="1" ht="20.25" customHeight="1">
      <c r="A8" s="203" t="s">
        <v>30</v>
      </c>
      <c r="B8" s="204" t="s">
        <v>31</v>
      </c>
      <c r="C8" s="204">
        <v>20</v>
      </c>
      <c r="D8" s="205">
        <f>7.7*C8/100</f>
        <v>1.54</v>
      </c>
      <c r="E8" s="205">
        <f>3*C8/100</f>
        <v>0.6</v>
      </c>
      <c r="F8" s="205">
        <f>49.8*C8/100</f>
        <v>9.9600000000000009</v>
      </c>
      <c r="G8" s="205">
        <f>262*C8/100</f>
        <v>52.4</v>
      </c>
      <c r="H8" s="205">
        <v>0</v>
      </c>
      <c r="I8" s="205">
        <f>0.16*C8/100</f>
        <v>3.2000000000000001E-2</v>
      </c>
      <c r="J8" s="205">
        <v>0</v>
      </c>
      <c r="K8" s="205">
        <f>26*C8/100</f>
        <v>5.2</v>
      </c>
      <c r="L8" s="205">
        <f>35*C8/100</f>
        <v>7</v>
      </c>
      <c r="M8" s="205">
        <f>83*C8/100</f>
        <v>16.600000000000001</v>
      </c>
      <c r="N8" s="205">
        <f>1.6*C8/100</f>
        <v>0.32</v>
      </c>
    </row>
    <row r="9" spans="1:14" s="214" customFormat="1" ht="20.25" customHeight="1">
      <c r="A9" s="203" t="s">
        <v>30</v>
      </c>
      <c r="B9" s="204" t="s">
        <v>31</v>
      </c>
      <c r="C9" s="204">
        <v>30</v>
      </c>
      <c r="D9" s="205">
        <f>7.7*C9/100</f>
        <v>2.31</v>
      </c>
      <c r="E9" s="205">
        <f>3*C9/100</f>
        <v>0.9</v>
      </c>
      <c r="F9" s="205">
        <f>49.8*C9/100</f>
        <v>14.94</v>
      </c>
      <c r="G9" s="205">
        <f>262*C9/100</f>
        <v>78.599999999999994</v>
      </c>
      <c r="H9" s="228">
        <v>0</v>
      </c>
      <c r="I9" s="205">
        <f>0.16*C9/100</f>
        <v>4.8000000000000001E-2</v>
      </c>
      <c r="J9" s="205">
        <v>0</v>
      </c>
      <c r="K9" s="205">
        <f>26*C9/100</f>
        <v>7.8</v>
      </c>
      <c r="L9" s="205">
        <f>35*C9/100</f>
        <v>10.5</v>
      </c>
      <c r="M9" s="205">
        <f>83*C9/100</f>
        <v>24.9</v>
      </c>
      <c r="N9" s="205">
        <f>1.6*C9/100</f>
        <v>0.48</v>
      </c>
    </row>
    <row r="10" spans="1:14" s="214" customFormat="1" ht="37.5" customHeight="1">
      <c r="A10" s="203" t="s">
        <v>208</v>
      </c>
      <c r="B10" s="204" t="s">
        <v>72</v>
      </c>
      <c r="C10" s="231">
        <v>20</v>
      </c>
      <c r="D10" s="205">
        <v>0</v>
      </c>
      <c r="E10" s="205">
        <v>14.4</v>
      </c>
      <c r="F10" s="205">
        <v>0.26</v>
      </c>
      <c r="G10" s="205">
        <v>132.19999999999999</v>
      </c>
      <c r="H10" s="228">
        <v>0.1</v>
      </c>
      <c r="I10" s="205">
        <v>0</v>
      </c>
      <c r="J10" s="205">
        <v>0</v>
      </c>
      <c r="K10" s="205">
        <v>4.4000000000000004</v>
      </c>
      <c r="L10" s="205">
        <v>0.6</v>
      </c>
      <c r="M10" s="205">
        <v>3.8</v>
      </c>
      <c r="N10" s="205">
        <v>0.04</v>
      </c>
    </row>
    <row r="11" spans="1:14" s="279" customFormat="1" ht="17.25" customHeight="1">
      <c r="A11" s="203" t="s">
        <v>234</v>
      </c>
      <c r="B11" s="204" t="s">
        <v>100</v>
      </c>
      <c r="C11" s="204">
        <v>30</v>
      </c>
      <c r="D11" s="205">
        <v>6.9</v>
      </c>
      <c r="E11" s="205">
        <v>8.6999999999999993</v>
      </c>
      <c r="F11" s="205">
        <v>0</v>
      </c>
      <c r="G11" s="205">
        <v>108</v>
      </c>
      <c r="H11" s="205">
        <v>0.06</v>
      </c>
      <c r="I11" s="205">
        <v>0</v>
      </c>
      <c r="J11" s="205">
        <v>0.84</v>
      </c>
      <c r="K11" s="205">
        <v>312</v>
      </c>
      <c r="L11" s="205">
        <v>0</v>
      </c>
      <c r="M11" s="205">
        <v>163.19999999999999</v>
      </c>
      <c r="N11" s="205">
        <v>0</v>
      </c>
    </row>
    <row r="12" spans="1:14" s="279" customFormat="1" ht="33" customHeight="1">
      <c r="A12" s="203" t="s">
        <v>101</v>
      </c>
      <c r="B12" s="204" t="s">
        <v>102</v>
      </c>
      <c r="C12" s="204">
        <v>200</v>
      </c>
      <c r="D12" s="205">
        <v>3.55</v>
      </c>
      <c r="E12" s="205">
        <v>3.38</v>
      </c>
      <c r="F12" s="205">
        <v>24.9</v>
      </c>
      <c r="G12" s="205">
        <v>139</v>
      </c>
      <c r="H12" s="205">
        <v>0.02</v>
      </c>
      <c r="I12" s="205">
        <v>0.04</v>
      </c>
      <c r="J12" s="205">
        <v>1.3</v>
      </c>
      <c r="K12" s="205">
        <v>125.4</v>
      </c>
      <c r="L12" s="205">
        <v>14</v>
      </c>
      <c r="M12" s="205">
        <v>102</v>
      </c>
      <c r="N12" s="205">
        <v>0.46</v>
      </c>
    </row>
    <row r="13" spans="1:14" s="279" customFormat="1" ht="18">
      <c r="A13" s="203"/>
      <c r="B13" s="203" t="s">
        <v>32</v>
      </c>
      <c r="C13" s="205">
        <f>SUM(C7:C12)</f>
        <v>500</v>
      </c>
      <c r="D13" s="203">
        <f>SUM(D7:D12)</f>
        <v>21.200000000000003</v>
      </c>
      <c r="E13" s="203">
        <f t="shared" ref="E13:N13" si="0">SUM(E7:E12)</f>
        <v>39.890000000000008</v>
      </c>
      <c r="F13" s="203">
        <f t="shared" si="0"/>
        <v>94.110000000000014</v>
      </c>
      <c r="G13" s="203">
        <f t="shared" si="0"/>
        <v>822.03</v>
      </c>
      <c r="H13" s="203">
        <f t="shared" si="0"/>
        <v>63.38000000000001</v>
      </c>
      <c r="I13" s="203">
        <f t="shared" si="0"/>
        <v>0.31</v>
      </c>
      <c r="J13" s="203">
        <f t="shared" si="0"/>
        <v>3.3200000000000003</v>
      </c>
      <c r="K13" s="203">
        <f t="shared" si="0"/>
        <v>579.77</v>
      </c>
      <c r="L13" s="203">
        <f t="shared" si="0"/>
        <v>75.27000000000001</v>
      </c>
      <c r="M13" s="203">
        <f t="shared" si="0"/>
        <v>480.56</v>
      </c>
      <c r="N13" s="203">
        <f t="shared" si="0"/>
        <v>2.4699999999999998</v>
      </c>
    </row>
    <row r="14" spans="1:14" s="279" customFormat="1" ht="18">
      <c r="A14" s="203"/>
      <c r="B14" s="207" t="s">
        <v>33</v>
      </c>
      <c r="C14" s="205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</row>
    <row r="15" spans="1:14" s="214" customFormat="1" ht="18">
      <c r="A15" s="203" t="s">
        <v>199</v>
      </c>
      <c r="B15" s="208" t="s">
        <v>104</v>
      </c>
      <c r="C15" s="235">
        <v>200</v>
      </c>
      <c r="D15" s="203">
        <v>1.8</v>
      </c>
      <c r="E15" s="203">
        <v>0</v>
      </c>
      <c r="F15" s="203">
        <v>16.2</v>
      </c>
      <c r="G15" s="203">
        <v>86</v>
      </c>
      <c r="H15" s="234">
        <v>0</v>
      </c>
      <c r="I15" s="203">
        <v>0</v>
      </c>
      <c r="J15" s="203">
        <v>120</v>
      </c>
      <c r="K15" s="203">
        <v>68</v>
      </c>
      <c r="L15" s="203">
        <v>26</v>
      </c>
      <c r="M15" s="203">
        <v>46</v>
      </c>
      <c r="N15" s="203">
        <v>0.6</v>
      </c>
    </row>
    <row r="16" spans="1:14" s="279" customFormat="1" ht="18">
      <c r="A16" s="203"/>
      <c r="B16" s="203" t="s">
        <v>105</v>
      </c>
      <c r="C16" s="204">
        <f t="shared" ref="C16:N16" si="1">SUM(C15:C15)</f>
        <v>200</v>
      </c>
      <c r="D16" s="204">
        <f t="shared" si="1"/>
        <v>1.8</v>
      </c>
      <c r="E16" s="204">
        <f t="shared" si="1"/>
        <v>0</v>
      </c>
      <c r="F16" s="204">
        <f t="shared" si="1"/>
        <v>16.2</v>
      </c>
      <c r="G16" s="204">
        <f t="shared" si="1"/>
        <v>86</v>
      </c>
      <c r="H16" s="204">
        <f t="shared" si="1"/>
        <v>0</v>
      </c>
      <c r="I16" s="204">
        <f t="shared" si="1"/>
        <v>0</v>
      </c>
      <c r="J16" s="204">
        <f t="shared" si="1"/>
        <v>120</v>
      </c>
      <c r="K16" s="204">
        <f t="shared" si="1"/>
        <v>68</v>
      </c>
      <c r="L16" s="204">
        <f t="shared" si="1"/>
        <v>26</v>
      </c>
      <c r="M16" s="204">
        <f t="shared" si="1"/>
        <v>46</v>
      </c>
      <c r="N16" s="204">
        <f t="shared" si="1"/>
        <v>0.6</v>
      </c>
    </row>
    <row r="17" spans="1:14" s="279" customFormat="1" ht="18">
      <c r="A17" s="203"/>
      <c r="B17" s="207" t="s">
        <v>36</v>
      </c>
      <c r="C17" s="227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</row>
    <row r="18" spans="1:14" s="279" customFormat="1" ht="16.5" customHeight="1">
      <c r="A18" s="203" t="s">
        <v>106</v>
      </c>
      <c r="B18" s="204" t="s">
        <v>247</v>
      </c>
      <c r="C18" s="204">
        <v>200</v>
      </c>
      <c r="D18" s="205">
        <v>2.31</v>
      </c>
      <c r="E18" s="205">
        <v>0.51</v>
      </c>
      <c r="F18" s="205">
        <v>15.91</v>
      </c>
      <c r="G18" s="205">
        <v>77.87</v>
      </c>
      <c r="H18" s="205">
        <v>0</v>
      </c>
      <c r="I18" s="205">
        <v>0.11</v>
      </c>
      <c r="J18" s="205">
        <v>12.54</v>
      </c>
      <c r="K18" s="205">
        <v>15.22</v>
      </c>
      <c r="L18" s="205">
        <v>25.49</v>
      </c>
      <c r="M18" s="230">
        <v>62.93</v>
      </c>
      <c r="N18" s="205">
        <v>0.88</v>
      </c>
    </row>
    <row r="19" spans="1:14" s="279" customFormat="1" ht="35.25" customHeight="1">
      <c r="A19" s="203" t="s">
        <v>256</v>
      </c>
      <c r="B19" s="204" t="s">
        <v>193</v>
      </c>
      <c r="C19" s="229" t="s">
        <v>143</v>
      </c>
      <c r="D19" s="205">
        <v>18.600000000000001</v>
      </c>
      <c r="E19" s="205">
        <v>14.135999999999999</v>
      </c>
      <c r="F19" s="205">
        <v>19.2</v>
      </c>
      <c r="G19" s="205">
        <v>278.04000000000002</v>
      </c>
      <c r="H19" s="228">
        <v>36</v>
      </c>
      <c r="I19" s="205">
        <v>0.12</v>
      </c>
      <c r="J19" s="205">
        <v>0.18</v>
      </c>
      <c r="K19" s="205">
        <v>52.2</v>
      </c>
      <c r="L19" s="205">
        <v>38.64</v>
      </c>
      <c r="M19" s="205">
        <v>199.44</v>
      </c>
      <c r="N19" s="205">
        <v>1.8</v>
      </c>
    </row>
    <row r="20" spans="1:14" s="279" customFormat="1" ht="18" customHeight="1">
      <c r="A20" s="234" t="s">
        <v>232</v>
      </c>
      <c r="B20" s="247" t="s">
        <v>111</v>
      </c>
      <c r="C20" s="231">
        <v>160</v>
      </c>
      <c r="D20" s="233">
        <v>2.89</v>
      </c>
      <c r="E20" s="233">
        <v>11.29</v>
      </c>
      <c r="F20" s="233">
        <v>18.72</v>
      </c>
      <c r="G20" s="233">
        <v>189.12</v>
      </c>
      <c r="H20" s="233">
        <v>13.59</v>
      </c>
      <c r="I20" s="233">
        <v>0.121</v>
      </c>
      <c r="J20" s="233">
        <v>31.568999999999999</v>
      </c>
      <c r="K20" s="233">
        <v>42.51</v>
      </c>
      <c r="L20" s="233">
        <v>35.6</v>
      </c>
      <c r="M20" s="233">
        <v>79.55</v>
      </c>
      <c r="N20" s="233">
        <v>1.2689999999999999</v>
      </c>
    </row>
    <row r="21" spans="1:14" s="279" customFormat="1" ht="33.75" customHeight="1">
      <c r="A21" s="209" t="s">
        <v>231</v>
      </c>
      <c r="B21" s="210" t="s">
        <v>42</v>
      </c>
      <c r="C21" s="210">
        <v>200</v>
      </c>
      <c r="D21" s="242">
        <v>0.8</v>
      </c>
      <c r="E21" s="242">
        <v>0</v>
      </c>
      <c r="F21" s="242">
        <v>19.98</v>
      </c>
      <c r="G21" s="242">
        <v>104</v>
      </c>
      <c r="H21" s="242">
        <v>0</v>
      </c>
      <c r="I21" s="242">
        <v>0</v>
      </c>
      <c r="J21" s="242">
        <v>0.24</v>
      </c>
      <c r="K21" s="242">
        <v>0.4</v>
      </c>
      <c r="L21" s="242">
        <v>0</v>
      </c>
      <c r="M21" s="242">
        <v>0</v>
      </c>
      <c r="N21" s="242">
        <v>0.03</v>
      </c>
    </row>
    <row r="22" spans="1:14" s="279" customFormat="1" ht="17.25" customHeight="1">
      <c r="A22" s="203" t="s">
        <v>249</v>
      </c>
      <c r="B22" s="204" t="s">
        <v>43</v>
      </c>
      <c r="C22" s="204">
        <v>40</v>
      </c>
      <c r="D22" s="205">
        <v>3</v>
      </c>
      <c r="E22" s="205">
        <f>1.2*C22/100</f>
        <v>0.48</v>
      </c>
      <c r="F22" s="205">
        <f>34.2*C22/100</f>
        <v>13.68</v>
      </c>
      <c r="G22" s="205">
        <f>181*C22/100</f>
        <v>72.400000000000006</v>
      </c>
      <c r="H22" s="205">
        <v>0</v>
      </c>
      <c r="I22" s="205">
        <f>0.11*C22/100</f>
        <v>4.4000000000000004E-2</v>
      </c>
      <c r="J22" s="205">
        <v>0</v>
      </c>
      <c r="K22" s="205">
        <f>34*C22/100</f>
        <v>13.6</v>
      </c>
      <c r="L22" s="205">
        <f>41*C22/100</f>
        <v>16.399999999999999</v>
      </c>
      <c r="M22" s="205">
        <f>120*C22/100</f>
        <v>48</v>
      </c>
      <c r="N22" s="205">
        <f>2.3*C22/100</f>
        <v>0.92</v>
      </c>
    </row>
    <row r="23" spans="1:14" s="279" customFormat="1" ht="18.75" customHeight="1">
      <c r="A23" s="203" t="s">
        <v>30</v>
      </c>
      <c r="B23" s="204" t="s">
        <v>44</v>
      </c>
      <c r="C23" s="204">
        <v>80</v>
      </c>
      <c r="D23" s="205">
        <f>7.7*C23/100</f>
        <v>6.16</v>
      </c>
      <c r="E23" s="205">
        <f>3*C23/100</f>
        <v>2.4</v>
      </c>
      <c r="F23" s="205">
        <f>49.8*C23/100</f>
        <v>39.840000000000003</v>
      </c>
      <c r="G23" s="205">
        <f>262*C23/100</f>
        <v>209.6</v>
      </c>
      <c r="H23" s="205">
        <v>0</v>
      </c>
      <c r="I23" s="205">
        <f>0.16*C23/100</f>
        <v>0.128</v>
      </c>
      <c r="J23" s="205">
        <v>0</v>
      </c>
      <c r="K23" s="205">
        <f>26*C23/100</f>
        <v>20.8</v>
      </c>
      <c r="L23" s="205">
        <f>35*C23/100</f>
        <v>28</v>
      </c>
      <c r="M23" s="205">
        <f>83*C23/100</f>
        <v>66.400000000000006</v>
      </c>
      <c r="N23" s="205">
        <f>1.6*C23/100</f>
        <v>1.28</v>
      </c>
    </row>
    <row r="24" spans="1:14" s="279" customFormat="1" ht="18">
      <c r="A24" s="203"/>
      <c r="B24" s="203" t="s">
        <v>45</v>
      </c>
      <c r="C24" s="203">
        <v>800</v>
      </c>
      <c r="D24" s="203">
        <f>SUM(D18:D23)</f>
        <v>33.760000000000005</v>
      </c>
      <c r="E24" s="203">
        <f t="shared" ref="E24:N24" si="2">SUM(E18:E23)</f>
        <v>28.815999999999999</v>
      </c>
      <c r="F24" s="203">
        <f t="shared" si="2"/>
        <v>127.33000000000001</v>
      </c>
      <c r="G24" s="203">
        <f t="shared" si="2"/>
        <v>931.03</v>
      </c>
      <c r="H24" s="203">
        <f t="shared" si="2"/>
        <v>49.59</v>
      </c>
      <c r="I24" s="203">
        <f t="shared" si="2"/>
        <v>0.52299999999999991</v>
      </c>
      <c r="J24" s="203">
        <f t="shared" si="2"/>
        <v>44.529000000000003</v>
      </c>
      <c r="K24" s="203">
        <f t="shared" si="2"/>
        <v>144.73000000000002</v>
      </c>
      <c r="L24" s="203">
        <f t="shared" si="2"/>
        <v>144.13</v>
      </c>
      <c r="M24" s="203">
        <f t="shared" si="2"/>
        <v>456.32000000000005</v>
      </c>
      <c r="N24" s="203">
        <f t="shared" si="2"/>
        <v>6.1790000000000003</v>
      </c>
    </row>
    <row r="25" spans="1:14" s="279" customFormat="1" ht="18">
      <c r="A25" s="203"/>
      <c r="B25" s="207" t="s">
        <v>46</v>
      </c>
      <c r="C25" s="227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</row>
    <row r="26" spans="1:14" s="279" customFormat="1" ht="56.25" customHeight="1">
      <c r="A26" s="203" t="s">
        <v>275</v>
      </c>
      <c r="B26" s="248" t="s">
        <v>257</v>
      </c>
      <c r="C26" s="232" t="s">
        <v>212</v>
      </c>
      <c r="D26" s="205">
        <v>17.260999999999999</v>
      </c>
      <c r="E26" s="205">
        <v>13.617000000000001</v>
      </c>
      <c r="F26" s="205">
        <v>31.855</v>
      </c>
      <c r="G26" s="205">
        <v>323.13600000000002</v>
      </c>
      <c r="H26" s="205">
        <v>82.85</v>
      </c>
      <c r="I26" s="205">
        <v>0.115</v>
      </c>
      <c r="J26" s="205">
        <v>0.67400000000000004</v>
      </c>
      <c r="K26" s="205">
        <v>178.28</v>
      </c>
      <c r="L26" s="205">
        <v>30.196999999999999</v>
      </c>
      <c r="M26" s="205">
        <v>232.29</v>
      </c>
      <c r="N26" s="205">
        <v>1.127</v>
      </c>
    </row>
    <row r="27" spans="1:14" s="279" customFormat="1" ht="34.5" customHeight="1">
      <c r="A27" s="203" t="s">
        <v>235</v>
      </c>
      <c r="B27" s="204" t="s">
        <v>88</v>
      </c>
      <c r="C27" s="204">
        <v>200</v>
      </c>
      <c r="D27" s="205">
        <v>0.7</v>
      </c>
      <c r="E27" s="205">
        <v>0.3</v>
      </c>
      <c r="F27" s="205">
        <v>20.7</v>
      </c>
      <c r="G27" s="205">
        <v>87.8</v>
      </c>
      <c r="H27" s="205">
        <v>0</v>
      </c>
      <c r="I27" s="205">
        <v>0.01</v>
      </c>
      <c r="J27" s="205">
        <v>100</v>
      </c>
      <c r="K27" s="205">
        <v>21.3</v>
      </c>
      <c r="L27" s="205">
        <v>3.4</v>
      </c>
      <c r="M27" s="230">
        <v>3.4</v>
      </c>
      <c r="N27" s="205">
        <v>0.63</v>
      </c>
    </row>
    <row r="28" spans="1:14" s="279" customFormat="1" ht="18">
      <c r="A28" s="203"/>
      <c r="B28" s="203" t="s">
        <v>51</v>
      </c>
      <c r="C28" s="203">
        <v>360</v>
      </c>
      <c r="D28" s="203">
        <f t="shared" ref="D28:N28" si="3">SUM(D26:D27)</f>
        <v>17.960999999999999</v>
      </c>
      <c r="E28" s="203">
        <f t="shared" si="3"/>
        <v>13.917000000000002</v>
      </c>
      <c r="F28" s="203">
        <f t="shared" si="3"/>
        <v>52.555</v>
      </c>
      <c r="G28" s="203">
        <f t="shared" si="3"/>
        <v>410.93600000000004</v>
      </c>
      <c r="H28" s="203">
        <f t="shared" si="3"/>
        <v>82.85</v>
      </c>
      <c r="I28" s="203">
        <f t="shared" si="3"/>
        <v>0.125</v>
      </c>
      <c r="J28" s="203">
        <f t="shared" si="3"/>
        <v>100.67400000000001</v>
      </c>
      <c r="K28" s="203">
        <f t="shared" si="3"/>
        <v>199.58</v>
      </c>
      <c r="L28" s="203">
        <f t="shared" si="3"/>
        <v>33.597000000000001</v>
      </c>
      <c r="M28" s="203">
        <f t="shared" si="3"/>
        <v>235.69</v>
      </c>
      <c r="N28" s="203">
        <f t="shared" si="3"/>
        <v>1.7570000000000001</v>
      </c>
    </row>
    <row r="29" spans="1:14" s="279" customFormat="1" ht="18">
      <c r="A29" s="203"/>
      <c r="B29" s="212" t="s">
        <v>52</v>
      </c>
      <c r="C29" s="237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</row>
    <row r="30" spans="1:14" ht="18">
      <c r="A30" s="203" t="s">
        <v>114</v>
      </c>
      <c r="B30" s="205" t="s">
        <v>115</v>
      </c>
      <c r="C30" s="253" t="s">
        <v>213</v>
      </c>
      <c r="D30" s="205">
        <v>26.81</v>
      </c>
      <c r="E30" s="205">
        <v>17.07</v>
      </c>
      <c r="F30" s="205">
        <v>28.12</v>
      </c>
      <c r="G30" s="205">
        <v>380.82</v>
      </c>
      <c r="H30" s="228">
        <v>0.03</v>
      </c>
      <c r="I30" s="205">
        <v>0.21</v>
      </c>
      <c r="J30" s="205">
        <v>35.31</v>
      </c>
      <c r="K30" s="205">
        <v>30.64</v>
      </c>
      <c r="L30" s="205">
        <v>41.48</v>
      </c>
      <c r="M30" s="205">
        <v>106.64</v>
      </c>
      <c r="N30" s="205">
        <v>1.73</v>
      </c>
    </row>
    <row r="31" spans="1:14" s="279" customFormat="1" ht="18" customHeight="1">
      <c r="A31" s="203" t="s">
        <v>230</v>
      </c>
      <c r="B31" s="204" t="s">
        <v>277</v>
      </c>
      <c r="C31" s="204">
        <v>60</v>
      </c>
      <c r="D31" s="205">
        <v>0.48</v>
      </c>
      <c r="E31" s="205">
        <v>0</v>
      </c>
      <c r="F31" s="205">
        <v>1</v>
      </c>
      <c r="G31" s="205">
        <v>7.8</v>
      </c>
      <c r="H31" s="228">
        <v>0</v>
      </c>
      <c r="I31" s="205">
        <v>0</v>
      </c>
      <c r="J31" s="205">
        <v>3</v>
      </c>
      <c r="K31" s="205">
        <v>13.8</v>
      </c>
      <c r="L31" s="205">
        <v>8.4</v>
      </c>
      <c r="M31" s="205">
        <v>14.4</v>
      </c>
      <c r="N31" s="205">
        <v>0.36</v>
      </c>
    </row>
    <row r="32" spans="1:14" s="279" customFormat="1" ht="17.25" customHeight="1">
      <c r="A32" s="203" t="s">
        <v>30</v>
      </c>
      <c r="B32" s="204" t="s">
        <v>44</v>
      </c>
      <c r="C32" s="204">
        <v>50</v>
      </c>
      <c r="D32" s="205">
        <f>7.7*C32/100</f>
        <v>3.85</v>
      </c>
      <c r="E32" s="205">
        <f>3*C32/100</f>
        <v>1.5</v>
      </c>
      <c r="F32" s="205">
        <f>49.8*C32/100</f>
        <v>24.9</v>
      </c>
      <c r="G32" s="205">
        <f>262*C32/100</f>
        <v>131</v>
      </c>
      <c r="H32" s="205">
        <v>0</v>
      </c>
      <c r="I32" s="205">
        <f>0.16*C32/100</f>
        <v>0.08</v>
      </c>
      <c r="J32" s="205">
        <v>0</v>
      </c>
      <c r="K32" s="205">
        <f>26*C32/100</f>
        <v>13</v>
      </c>
      <c r="L32" s="205">
        <f>35*C32/100</f>
        <v>17.5</v>
      </c>
      <c r="M32" s="205">
        <f>83*C32/100</f>
        <v>41.5</v>
      </c>
      <c r="N32" s="205">
        <f>1.6*C32/100</f>
        <v>0.8</v>
      </c>
    </row>
    <row r="33" spans="1:14" s="279" customFormat="1" ht="15.75" customHeight="1">
      <c r="A33" s="203" t="s">
        <v>249</v>
      </c>
      <c r="B33" s="204" t="s">
        <v>43</v>
      </c>
      <c r="C33" s="204">
        <v>40</v>
      </c>
      <c r="D33" s="205">
        <v>3</v>
      </c>
      <c r="E33" s="205">
        <f>1.2*C33/100</f>
        <v>0.48</v>
      </c>
      <c r="F33" s="205">
        <f>34.2*C33/100</f>
        <v>13.68</v>
      </c>
      <c r="G33" s="205">
        <f>181*C33/100</f>
        <v>72.400000000000006</v>
      </c>
      <c r="H33" s="205">
        <v>0</v>
      </c>
      <c r="I33" s="205">
        <f>0.11*C33/100</f>
        <v>4.4000000000000004E-2</v>
      </c>
      <c r="J33" s="205">
        <v>0</v>
      </c>
      <c r="K33" s="205">
        <f>34*C33/100</f>
        <v>13.6</v>
      </c>
      <c r="L33" s="205">
        <f>41*C33/100</f>
        <v>16.399999999999999</v>
      </c>
      <c r="M33" s="205">
        <f>120*C33/100</f>
        <v>48</v>
      </c>
      <c r="N33" s="205">
        <f>2.3*C33/100</f>
        <v>0.92</v>
      </c>
    </row>
    <row r="34" spans="1:14" s="279" customFormat="1" ht="20.25" customHeight="1">
      <c r="A34" s="203" t="s">
        <v>211</v>
      </c>
      <c r="B34" s="204" t="s">
        <v>0</v>
      </c>
      <c r="C34" s="204">
        <v>200</v>
      </c>
      <c r="D34" s="205">
        <v>0</v>
      </c>
      <c r="E34" s="205">
        <v>0</v>
      </c>
      <c r="F34" s="205">
        <v>21.4</v>
      </c>
      <c r="G34" s="205">
        <v>86</v>
      </c>
      <c r="H34" s="205">
        <v>0</v>
      </c>
      <c r="I34" s="205">
        <v>0</v>
      </c>
      <c r="J34" s="205">
        <v>50</v>
      </c>
      <c r="K34" s="205">
        <v>0</v>
      </c>
      <c r="L34" s="205">
        <v>0</v>
      </c>
      <c r="M34" s="205">
        <v>0</v>
      </c>
      <c r="N34" s="205">
        <v>0</v>
      </c>
    </row>
    <row r="35" spans="1:14" s="279" customFormat="1" ht="18">
      <c r="A35" s="203"/>
      <c r="B35" s="203" t="s">
        <v>62</v>
      </c>
      <c r="C35" s="203">
        <v>650</v>
      </c>
      <c r="D35" s="249">
        <f>SUM(D30:D34)</f>
        <v>34.14</v>
      </c>
      <c r="E35" s="249">
        <f t="shared" ref="E35:N35" si="4">SUM(E30:E34)</f>
        <v>19.05</v>
      </c>
      <c r="F35" s="249">
        <f t="shared" si="4"/>
        <v>89.1</v>
      </c>
      <c r="G35" s="249">
        <f t="shared" si="4"/>
        <v>678.02</v>
      </c>
      <c r="H35" s="249">
        <f t="shared" si="4"/>
        <v>0.03</v>
      </c>
      <c r="I35" s="249">
        <f t="shared" si="4"/>
        <v>0.33399999999999996</v>
      </c>
      <c r="J35" s="249">
        <f t="shared" si="4"/>
        <v>88.31</v>
      </c>
      <c r="K35" s="249">
        <f t="shared" si="4"/>
        <v>71.039999999999992</v>
      </c>
      <c r="L35" s="249">
        <f t="shared" si="4"/>
        <v>83.78</v>
      </c>
      <c r="M35" s="249">
        <f t="shared" si="4"/>
        <v>210.54000000000002</v>
      </c>
      <c r="N35" s="249">
        <f t="shared" si="4"/>
        <v>3.8099999999999996</v>
      </c>
    </row>
    <row r="36" spans="1:14" s="214" customFormat="1" ht="18">
      <c r="A36" s="203"/>
      <c r="B36" s="212" t="s">
        <v>63</v>
      </c>
      <c r="C36" s="205"/>
      <c r="D36" s="203"/>
      <c r="E36" s="203"/>
      <c r="F36" s="203"/>
      <c r="G36" s="203"/>
      <c r="H36" s="234"/>
      <c r="I36" s="203"/>
      <c r="J36" s="203"/>
      <c r="K36" s="203"/>
      <c r="L36" s="203"/>
      <c r="M36" s="203"/>
      <c r="N36" s="203"/>
    </row>
    <row r="37" spans="1:14" s="279" customFormat="1" ht="33.75" customHeight="1">
      <c r="A37" s="203" t="s">
        <v>96</v>
      </c>
      <c r="B37" s="204" t="s">
        <v>97</v>
      </c>
      <c r="C37" s="204">
        <v>200</v>
      </c>
      <c r="D37" s="205">
        <v>1.8</v>
      </c>
      <c r="E37" s="205">
        <v>5</v>
      </c>
      <c r="F37" s="205">
        <v>8.4</v>
      </c>
      <c r="G37" s="205">
        <v>101.3</v>
      </c>
      <c r="H37" s="205">
        <v>4</v>
      </c>
      <c r="I37" s="205">
        <v>0.04</v>
      </c>
      <c r="J37" s="205">
        <v>0.6</v>
      </c>
      <c r="K37" s="205">
        <v>248</v>
      </c>
      <c r="L37" s="205">
        <v>28</v>
      </c>
      <c r="M37" s="205">
        <v>184</v>
      </c>
      <c r="N37" s="205">
        <v>0.2</v>
      </c>
    </row>
    <row r="38" spans="1:14" s="214" customFormat="1" ht="18">
      <c r="A38" s="203"/>
      <c r="B38" s="203" t="s">
        <v>65</v>
      </c>
      <c r="C38" s="231">
        <v>200</v>
      </c>
      <c r="D38" s="205">
        <v>1.8</v>
      </c>
      <c r="E38" s="205">
        <v>5</v>
      </c>
      <c r="F38" s="205">
        <v>8.4</v>
      </c>
      <c r="G38" s="205">
        <v>101.3</v>
      </c>
      <c r="H38" s="205">
        <v>4</v>
      </c>
      <c r="I38" s="205">
        <v>0.04</v>
      </c>
      <c r="J38" s="205">
        <v>0.6</v>
      </c>
      <c r="K38" s="205">
        <v>248</v>
      </c>
      <c r="L38" s="205">
        <v>28</v>
      </c>
      <c r="M38" s="205">
        <v>184</v>
      </c>
      <c r="N38" s="205">
        <v>0.2</v>
      </c>
    </row>
    <row r="39" spans="1:14" s="279" customFormat="1" ht="18">
      <c r="A39" s="203"/>
      <c r="B39" s="204"/>
      <c r="C39" s="204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</row>
    <row r="40" spans="1:14" s="279" customFormat="1" ht="18">
      <c r="A40" s="203"/>
      <c r="B40" s="203" t="s">
        <v>66</v>
      </c>
      <c r="C40" s="203">
        <f>SUM(C13+C16+C24+C28+C35+C38)</f>
        <v>2710</v>
      </c>
      <c r="D40" s="203">
        <f t="shared" ref="D40:N40" si="5">SUM(D13+D16+D24+D28+D35+D38)</f>
        <v>110.661</v>
      </c>
      <c r="E40" s="203">
        <f t="shared" si="5"/>
        <v>106.673</v>
      </c>
      <c r="F40" s="203">
        <f t="shared" si="5"/>
        <v>387.69500000000005</v>
      </c>
      <c r="G40" s="203">
        <f t="shared" si="5"/>
        <v>3029.3160000000003</v>
      </c>
      <c r="H40" s="203">
        <f t="shared" si="5"/>
        <v>199.85</v>
      </c>
      <c r="I40" s="203">
        <f t="shared" si="5"/>
        <v>1.3319999999999999</v>
      </c>
      <c r="J40" s="203">
        <f t="shared" si="5"/>
        <v>357.43300000000005</v>
      </c>
      <c r="K40" s="203">
        <f t="shared" si="5"/>
        <v>1311.1200000000001</v>
      </c>
      <c r="L40" s="203">
        <f t="shared" si="5"/>
        <v>390.77700000000004</v>
      </c>
      <c r="M40" s="203">
        <f t="shared" si="5"/>
        <v>1613.11</v>
      </c>
      <c r="N40" s="203">
        <f t="shared" si="5"/>
        <v>15.015999999999998</v>
      </c>
    </row>
    <row r="41" spans="1:14" s="279" customFormat="1" ht="18">
      <c r="A41" s="203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</row>
    <row r="42" spans="1:14" ht="20.399999999999999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zoomScale="60" workbookViewId="0">
      <selection activeCell="B32" sqref="B32"/>
    </sheetView>
  </sheetViews>
  <sheetFormatPr defaultRowHeight="18"/>
  <cols>
    <col min="1" max="1" width="20.6640625" style="214" customWidth="1"/>
    <col min="2" max="2" width="37.88671875" style="214" customWidth="1"/>
    <col min="3" max="3" width="14.44140625" style="214" customWidth="1"/>
    <col min="4" max="5" width="9.109375" style="214"/>
    <col min="6" max="6" width="14.6640625" style="214" customWidth="1"/>
    <col min="7" max="7" width="14.88671875" style="214" customWidth="1"/>
    <col min="8" max="13" width="9.109375" style="214"/>
    <col min="14" max="14" width="13.33203125" style="214" customWidth="1"/>
  </cols>
  <sheetData>
    <row r="1" spans="1:14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ht="43.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ht="20.25" customHeight="1">
      <c r="A4" s="273"/>
      <c r="B4" s="255" t="s">
        <v>21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72" customFormat="1" ht="20.25" customHeight="1">
      <c r="A5" s="203"/>
      <c r="B5" s="207" t="s">
        <v>116</v>
      </c>
      <c r="C5" s="22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72" customFormat="1" ht="20.25" customHeight="1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72" customFormat="1" ht="36.75" customHeight="1">
      <c r="A7" s="203" t="s">
        <v>153</v>
      </c>
      <c r="B7" s="248" t="s">
        <v>154</v>
      </c>
      <c r="C7" s="232" t="s">
        <v>216</v>
      </c>
      <c r="D7" s="205">
        <v>26.92</v>
      </c>
      <c r="E7" s="205">
        <v>20.83</v>
      </c>
      <c r="F7" s="205">
        <v>41.04</v>
      </c>
      <c r="G7" s="205">
        <v>464.32</v>
      </c>
      <c r="H7" s="205">
        <v>82.4</v>
      </c>
      <c r="I7" s="205">
        <v>0.11</v>
      </c>
      <c r="J7" s="205">
        <v>1.06</v>
      </c>
      <c r="K7" s="205">
        <v>349.43</v>
      </c>
      <c r="L7" s="205">
        <v>46.57</v>
      </c>
      <c r="M7" s="230">
        <v>391.14</v>
      </c>
      <c r="N7" s="205">
        <v>0.92</v>
      </c>
    </row>
    <row r="8" spans="1:14" s="72" customFormat="1" ht="33" customHeight="1">
      <c r="A8" s="203" t="s">
        <v>208</v>
      </c>
      <c r="B8" s="204" t="s">
        <v>72</v>
      </c>
      <c r="C8" s="231">
        <v>20</v>
      </c>
      <c r="D8" s="205">
        <v>0</v>
      </c>
      <c r="E8" s="205">
        <v>14.4</v>
      </c>
      <c r="F8" s="205">
        <v>0.26</v>
      </c>
      <c r="G8" s="205">
        <v>132.19999999999999</v>
      </c>
      <c r="H8" s="228">
        <v>0.1</v>
      </c>
      <c r="I8" s="205">
        <v>0</v>
      </c>
      <c r="J8" s="205">
        <v>0</v>
      </c>
      <c r="K8" s="205">
        <v>4.4000000000000004</v>
      </c>
      <c r="L8" s="205">
        <v>0.6</v>
      </c>
      <c r="M8" s="205">
        <v>3.8</v>
      </c>
      <c r="N8" s="205">
        <v>0.04</v>
      </c>
    </row>
    <row r="9" spans="1:14" s="72" customFormat="1" ht="20.25" customHeight="1">
      <c r="A9" s="203" t="s">
        <v>30</v>
      </c>
      <c r="B9" s="204" t="s">
        <v>31</v>
      </c>
      <c r="C9" s="204">
        <v>50</v>
      </c>
      <c r="D9" s="205">
        <f>7.7*C9/100</f>
        <v>3.85</v>
      </c>
      <c r="E9" s="205">
        <f>3*C9/100</f>
        <v>1.5</v>
      </c>
      <c r="F9" s="205">
        <f>49.8*C9/100</f>
        <v>24.9</v>
      </c>
      <c r="G9" s="205">
        <f>262*C9/100</f>
        <v>131</v>
      </c>
      <c r="H9" s="228">
        <v>0</v>
      </c>
      <c r="I9" s="205">
        <f>0.16*C9/100</f>
        <v>0.08</v>
      </c>
      <c r="J9" s="205">
        <v>0</v>
      </c>
      <c r="K9" s="205">
        <f>26*C9/100</f>
        <v>13</v>
      </c>
      <c r="L9" s="205">
        <f>35*C9/100</f>
        <v>17.5</v>
      </c>
      <c r="M9" s="205">
        <f>83*C9/100</f>
        <v>41.5</v>
      </c>
      <c r="N9" s="205">
        <f>1.6*C9/100</f>
        <v>0.8</v>
      </c>
    </row>
    <row r="10" spans="1:14" s="72" customFormat="1" ht="20.25" customHeight="1">
      <c r="A10" s="203" t="s">
        <v>236</v>
      </c>
      <c r="B10" s="204" t="s">
        <v>60</v>
      </c>
      <c r="C10" s="232" t="s">
        <v>61</v>
      </c>
      <c r="D10" s="205">
        <v>0</v>
      </c>
      <c r="E10" s="205">
        <v>0</v>
      </c>
      <c r="F10" s="205">
        <v>11.3</v>
      </c>
      <c r="G10" s="205">
        <v>45.6</v>
      </c>
      <c r="H10" s="205">
        <v>0</v>
      </c>
      <c r="I10" s="205">
        <v>0</v>
      </c>
      <c r="J10" s="205">
        <v>3.1</v>
      </c>
      <c r="K10" s="205">
        <v>14.2</v>
      </c>
      <c r="L10" s="205">
        <v>2.4</v>
      </c>
      <c r="M10" s="230">
        <v>4.4000000000000004</v>
      </c>
      <c r="N10" s="205">
        <v>0.36</v>
      </c>
    </row>
    <row r="11" spans="1:14" s="72" customFormat="1" ht="20.25" customHeight="1">
      <c r="A11" s="203"/>
      <c r="B11" s="203" t="s">
        <v>32</v>
      </c>
      <c r="C11" s="203">
        <v>452</v>
      </c>
      <c r="D11" s="203">
        <f>SUM(D7:D10)</f>
        <v>30.770000000000003</v>
      </c>
      <c r="E11" s="203">
        <f t="shared" ref="E11:N11" si="0">SUM(E7:E10)</f>
        <v>36.729999999999997</v>
      </c>
      <c r="F11" s="203">
        <f t="shared" si="0"/>
        <v>77.499999999999986</v>
      </c>
      <c r="G11" s="203">
        <f t="shared" si="0"/>
        <v>773.12</v>
      </c>
      <c r="H11" s="203">
        <f t="shared" si="0"/>
        <v>82.5</v>
      </c>
      <c r="I11" s="203">
        <f t="shared" si="0"/>
        <v>0.19</v>
      </c>
      <c r="J11" s="203">
        <f t="shared" si="0"/>
        <v>4.16</v>
      </c>
      <c r="K11" s="203">
        <f t="shared" si="0"/>
        <v>381.03</v>
      </c>
      <c r="L11" s="203">
        <f t="shared" si="0"/>
        <v>67.070000000000007</v>
      </c>
      <c r="M11" s="203">
        <f t="shared" si="0"/>
        <v>440.84</v>
      </c>
      <c r="N11" s="203">
        <f t="shared" si="0"/>
        <v>2.12</v>
      </c>
    </row>
    <row r="12" spans="1:14" s="72" customFormat="1" ht="20.25" customHeight="1">
      <c r="A12" s="203"/>
      <c r="B12" s="207" t="s">
        <v>33</v>
      </c>
      <c r="C12" s="205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</row>
    <row r="13" spans="1:14" ht="20.25" customHeight="1">
      <c r="A13" s="203" t="s">
        <v>199</v>
      </c>
      <c r="B13" s="208" t="s">
        <v>34</v>
      </c>
      <c r="C13" s="241">
        <v>200</v>
      </c>
      <c r="D13" s="203">
        <v>0.8</v>
      </c>
      <c r="E13" s="203">
        <v>0.8</v>
      </c>
      <c r="F13" s="203">
        <v>19.600000000000001</v>
      </c>
      <c r="G13" s="203">
        <v>94</v>
      </c>
      <c r="H13" s="234">
        <v>0</v>
      </c>
      <c r="I13" s="203">
        <v>6.0000000000000001E-3</v>
      </c>
      <c r="J13" s="203">
        <v>20</v>
      </c>
      <c r="K13" s="203">
        <v>32</v>
      </c>
      <c r="L13" s="203">
        <v>18</v>
      </c>
      <c r="M13" s="203">
        <v>22</v>
      </c>
      <c r="N13" s="203">
        <v>4.4000000000000004</v>
      </c>
    </row>
    <row r="14" spans="1:14" s="72" customFormat="1" ht="20.25" customHeight="1">
      <c r="A14" s="203"/>
      <c r="B14" s="203" t="s">
        <v>35</v>
      </c>
      <c r="C14" s="211">
        <f t="shared" ref="C14:N14" si="1">SUM(C13:C13)</f>
        <v>200</v>
      </c>
      <c r="D14" s="204">
        <f t="shared" si="1"/>
        <v>0.8</v>
      </c>
      <c r="E14" s="204">
        <f t="shared" si="1"/>
        <v>0.8</v>
      </c>
      <c r="F14" s="204">
        <f t="shared" si="1"/>
        <v>19.600000000000001</v>
      </c>
      <c r="G14" s="204">
        <f t="shared" si="1"/>
        <v>94</v>
      </c>
      <c r="H14" s="204">
        <f t="shared" si="1"/>
        <v>0</v>
      </c>
      <c r="I14" s="204">
        <f t="shared" si="1"/>
        <v>6.0000000000000001E-3</v>
      </c>
      <c r="J14" s="204">
        <f t="shared" si="1"/>
        <v>20</v>
      </c>
      <c r="K14" s="204">
        <f t="shared" si="1"/>
        <v>32</v>
      </c>
      <c r="L14" s="204">
        <f t="shared" si="1"/>
        <v>18</v>
      </c>
      <c r="M14" s="204">
        <f t="shared" si="1"/>
        <v>22</v>
      </c>
      <c r="N14" s="204">
        <f t="shared" si="1"/>
        <v>4.4000000000000004</v>
      </c>
    </row>
    <row r="15" spans="1:14" s="72" customFormat="1" ht="20.25" customHeight="1">
      <c r="A15" s="203"/>
      <c r="B15" s="207" t="s">
        <v>36</v>
      </c>
      <c r="C15" s="227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1:14" s="72" customFormat="1" ht="34.5" customHeight="1">
      <c r="A16" s="203" t="s">
        <v>117</v>
      </c>
      <c r="B16" s="248" t="s">
        <v>118</v>
      </c>
      <c r="C16" s="232" t="s">
        <v>192</v>
      </c>
      <c r="D16" s="205">
        <v>1.4</v>
      </c>
      <c r="E16" s="205">
        <v>3.9</v>
      </c>
      <c r="F16" s="205">
        <v>6.78</v>
      </c>
      <c r="G16" s="236">
        <v>67.8</v>
      </c>
      <c r="H16" s="205">
        <v>0</v>
      </c>
      <c r="I16" s="205">
        <v>0.05</v>
      </c>
      <c r="J16" s="236">
        <v>14.8</v>
      </c>
      <c r="K16" s="230">
        <v>34.659999999999997</v>
      </c>
      <c r="L16" s="230">
        <v>17.8</v>
      </c>
      <c r="M16" s="230">
        <v>38.1</v>
      </c>
      <c r="N16" s="205">
        <v>0.64</v>
      </c>
    </row>
    <row r="17" spans="1:14" s="72" customFormat="1" ht="20.25" customHeight="1">
      <c r="A17" s="203" t="s">
        <v>119</v>
      </c>
      <c r="B17" s="205" t="s">
        <v>120</v>
      </c>
      <c r="C17" s="253" t="s">
        <v>258</v>
      </c>
      <c r="D17" s="205">
        <v>35.67</v>
      </c>
      <c r="E17" s="205">
        <v>14.16</v>
      </c>
      <c r="F17" s="205">
        <v>40.130000000000003</v>
      </c>
      <c r="G17" s="205">
        <v>431.69</v>
      </c>
      <c r="H17" s="205">
        <v>0</v>
      </c>
      <c r="I17" s="205">
        <v>0.06</v>
      </c>
      <c r="J17" s="205">
        <v>3.6</v>
      </c>
      <c r="K17" s="230">
        <v>21.69</v>
      </c>
      <c r="L17" s="205">
        <v>34.270000000000003</v>
      </c>
      <c r="M17" s="205">
        <v>93.3</v>
      </c>
      <c r="N17" s="205">
        <v>0.86</v>
      </c>
    </row>
    <row r="18" spans="1:14" s="72" customFormat="1" ht="20.25" customHeight="1">
      <c r="A18" s="203" t="s">
        <v>230</v>
      </c>
      <c r="B18" s="204" t="s">
        <v>277</v>
      </c>
      <c r="C18" s="204">
        <v>60</v>
      </c>
      <c r="D18" s="205">
        <v>0.48</v>
      </c>
      <c r="E18" s="205">
        <v>0</v>
      </c>
      <c r="F18" s="205">
        <v>1</v>
      </c>
      <c r="G18" s="205">
        <v>7.8</v>
      </c>
      <c r="H18" s="228">
        <v>0</v>
      </c>
      <c r="I18" s="205">
        <v>0</v>
      </c>
      <c r="J18" s="205">
        <v>3</v>
      </c>
      <c r="K18" s="205">
        <v>13.8</v>
      </c>
      <c r="L18" s="205">
        <v>8.4</v>
      </c>
      <c r="M18" s="205">
        <v>14.4</v>
      </c>
      <c r="N18" s="205">
        <v>0.36</v>
      </c>
    </row>
    <row r="19" spans="1:14" s="72" customFormat="1" ht="20.25" customHeight="1">
      <c r="A19" s="203" t="s">
        <v>211</v>
      </c>
      <c r="B19" s="204" t="s">
        <v>0</v>
      </c>
      <c r="C19" s="204">
        <v>200</v>
      </c>
      <c r="D19" s="205">
        <v>0</v>
      </c>
      <c r="E19" s="205">
        <v>0</v>
      </c>
      <c r="F19" s="205">
        <v>21.4</v>
      </c>
      <c r="G19" s="205">
        <v>86</v>
      </c>
      <c r="H19" s="205">
        <v>0</v>
      </c>
      <c r="I19" s="205">
        <v>0</v>
      </c>
      <c r="J19" s="205">
        <v>50</v>
      </c>
      <c r="K19" s="205">
        <v>0</v>
      </c>
      <c r="L19" s="205">
        <v>0</v>
      </c>
      <c r="M19" s="205">
        <v>0</v>
      </c>
      <c r="N19" s="205">
        <v>0</v>
      </c>
    </row>
    <row r="20" spans="1:14" s="72" customFormat="1" ht="18" customHeight="1">
      <c r="A20" s="203" t="s">
        <v>249</v>
      </c>
      <c r="B20" s="204" t="s">
        <v>43</v>
      </c>
      <c r="C20" s="204">
        <v>40</v>
      </c>
      <c r="D20" s="205">
        <v>3</v>
      </c>
      <c r="E20" s="205">
        <f>1.2*C20/100</f>
        <v>0.48</v>
      </c>
      <c r="F20" s="205">
        <f>34.2*C20/100</f>
        <v>13.68</v>
      </c>
      <c r="G20" s="205">
        <f>181*C20/100</f>
        <v>72.400000000000006</v>
      </c>
      <c r="H20" s="205">
        <v>0</v>
      </c>
      <c r="I20" s="205">
        <f>0.11*C20/100</f>
        <v>4.4000000000000004E-2</v>
      </c>
      <c r="J20" s="205">
        <v>0</v>
      </c>
      <c r="K20" s="205">
        <f>34*C20/100</f>
        <v>13.6</v>
      </c>
      <c r="L20" s="205">
        <f>41*C20/100</f>
        <v>16.399999999999999</v>
      </c>
      <c r="M20" s="205">
        <f>120*C20/100</f>
        <v>48</v>
      </c>
      <c r="N20" s="205">
        <f>2.3*C20/100</f>
        <v>0.92</v>
      </c>
    </row>
    <row r="21" spans="1:14" s="72" customFormat="1" ht="20.25" customHeight="1">
      <c r="A21" s="203" t="s">
        <v>30</v>
      </c>
      <c r="B21" s="204" t="s">
        <v>44</v>
      </c>
      <c r="C21" s="204">
        <v>80</v>
      </c>
      <c r="D21" s="205">
        <f>7.7*C21/100</f>
        <v>6.16</v>
      </c>
      <c r="E21" s="205">
        <f>3*C21/100</f>
        <v>2.4</v>
      </c>
      <c r="F21" s="205">
        <f>49.8*C21/100</f>
        <v>39.840000000000003</v>
      </c>
      <c r="G21" s="205">
        <f>262*C21/100</f>
        <v>209.6</v>
      </c>
      <c r="H21" s="205">
        <v>0</v>
      </c>
      <c r="I21" s="205">
        <f>0.16*C21/100</f>
        <v>0.128</v>
      </c>
      <c r="J21" s="205">
        <v>0</v>
      </c>
      <c r="K21" s="205">
        <f>26*C21/100</f>
        <v>20.8</v>
      </c>
      <c r="L21" s="205">
        <f>35*C21/100</f>
        <v>28</v>
      </c>
      <c r="M21" s="205">
        <f>83*C21/100</f>
        <v>66.400000000000006</v>
      </c>
      <c r="N21" s="205">
        <f>1.6*C21/100</f>
        <v>1.28</v>
      </c>
    </row>
    <row r="22" spans="1:14" s="72" customFormat="1" ht="20.25" customHeight="1">
      <c r="A22" s="203"/>
      <c r="B22" s="203" t="s">
        <v>45</v>
      </c>
      <c r="C22" s="203">
        <v>834</v>
      </c>
      <c r="D22" s="203">
        <f>SUM(D16:D21)</f>
        <v>46.709999999999994</v>
      </c>
      <c r="E22" s="203">
        <f t="shared" ref="E22:N22" si="2">SUM(E16:E21)</f>
        <v>20.939999999999998</v>
      </c>
      <c r="F22" s="203">
        <f t="shared" si="2"/>
        <v>122.83000000000001</v>
      </c>
      <c r="G22" s="203">
        <f t="shared" si="2"/>
        <v>875.29</v>
      </c>
      <c r="H22" s="203">
        <f t="shared" si="2"/>
        <v>0</v>
      </c>
      <c r="I22" s="203">
        <f t="shared" si="2"/>
        <v>0.28200000000000003</v>
      </c>
      <c r="J22" s="203">
        <f t="shared" si="2"/>
        <v>71.400000000000006</v>
      </c>
      <c r="K22" s="203">
        <f t="shared" si="2"/>
        <v>104.54999999999998</v>
      </c>
      <c r="L22" s="203">
        <f t="shared" si="2"/>
        <v>104.87</v>
      </c>
      <c r="M22" s="203">
        <f t="shared" si="2"/>
        <v>260.20000000000005</v>
      </c>
      <c r="N22" s="203">
        <f t="shared" si="2"/>
        <v>4.0599999999999996</v>
      </c>
    </row>
    <row r="23" spans="1:14" s="72" customFormat="1" ht="20.25" customHeight="1">
      <c r="A23" s="203"/>
      <c r="B23" s="207" t="s">
        <v>46</v>
      </c>
      <c r="C23" s="227"/>
      <c r="D23" s="205"/>
      <c r="E23" s="205"/>
      <c r="F23" s="205"/>
      <c r="G23" s="205"/>
      <c r="H23" s="205"/>
      <c r="I23" s="205"/>
      <c r="J23" s="205"/>
      <c r="K23" s="230"/>
      <c r="L23" s="236"/>
      <c r="M23" s="230"/>
      <c r="N23" s="205"/>
    </row>
    <row r="24" spans="1:14" s="72" customFormat="1" ht="20.25" customHeight="1">
      <c r="A24" s="203" t="s">
        <v>122</v>
      </c>
      <c r="B24" s="205" t="s">
        <v>123</v>
      </c>
      <c r="C24" s="205">
        <v>200</v>
      </c>
      <c r="D24" s="205">
        <v>5.6</v>
      </c>
      <c r="E24" s="205">
        <v>6.4</v>
      </c>
      <c r="F24" s="205">
        <v>5.4</v>
      </c>
      <c r="G24" s="205">
        <v>116</v>
      </c>
      <c r="H24" s="205">
        <v>0.04</v>
      </c>
      <c r="I24" s="205">
        <v>0.06</v>
      </c>
      <c r="J24" s="205">
        <v>2</v>
      </c>
      <c r="K24" s="205">
        <v>242</v>
      </c>
      <c r="L24" s="205">
        <v>28</v>
      </c>
      <c r="M24" s="205">
        <v>182</v>
      </c>
      <c r="N24" s="205">
        <v>0.2</v>
      </c>
    </row>
    <row r="25" spans="1:14" s="72" customFormat="1" ht="20.25" customHeight="1">
      <c r="A25" s="203" t="s">
        <v>124</v>
      </c>
      <c r="B25" s="204" t="s">
        <v>125</v>
      </c>
      <c r="C25" s="204">
        <v>100</v>
      </c>
      <c r="D25" s="205">
        <v>7.0830000000000002</v>
      </c>
      <c r="E25" s="205">
        <v>13.13</v>
      </c>
      <c r="F25" s="205">
        <v>55.73</v>
      </c>
      <c r="G25" s="205">
        <v>370</v>
      </c>
      <c r="H25" s="205">
        <v>18</v>
      </c>
      <c r="I25" s="205">
        <v>0.12</v>
      </c>
      <c r="J25" s="205">
        <v>0</v>
      </c>
      <c r="K25" s="205">
        <v>19.399999999999999</v>
      </c>
      <c r="L25" s="205">
        <v>24.4</v>
      </c>
      <c r="M25" s="205">
        <v>75</v>
      </c>
      <c r="N25" s="205">
        <v>1.28</v>
      </c>
    </row>
    <row r="26" spans="1:14" s="72" customFormat="1" ht="20.25" customHeight="1">
      <c r="A26" s="203"/>
      <c r="B26" s="203" t="s">
        <v>51</v>
      </c>
      <c r="C26" s="203">
        <f>SUM(C24:C25)</f>
        <v>300</v>
      </c>
      <c r="D26" s="203">
        <f>SUM(D24:D25)</f>
        <v>12.683</v>
      </c>
      <c r="E26" s="203">
        <f t="shared" ref="E26:N26" si="3">SUM(E24:E25)</f>
        <v>19.53</v>
      </c>
      <c r="F26" s="203">
        <f t="shared" si="3"/>
        <v>61.129999999999995</v>
      </c>
      <c r="G26" s="203">
        <f t="shared" si="3"/>
        <v>486</v>
      </c>
      <c r="H26" s="203">
        <f t="shared" si="3"/>
        <v>18.04</v>
      </c>
      <c r="I26" s="203">
        <f t="shared" si="3"/>
        <v>0.18</v>
      </c>
      <c r="J26" s="203">
        <f t="shared" si="3"/>
        <v>2</v>
      </c>
      <c r="K26" s="203">
        <f t="shared" si="3"/>
        <v>261.39999999999998</v>
      </c>
      <c r="L26" s="203">
        <f t="shared" si="3"/>
        <v>52.4</v>
      </c>
      <c r="M26" s="203">
        <f t="shared" si="3"/>
        <v>257</v>
      </c>
      <c r="N26" s="203">
        <f t="shared" si="3"/>
        <v>1.48</v>
      </c>
    </row>
    <row r="27" spans="1:14" s="72" customFormat="1" ht="20.25" customHeight="1">
      <c r="A27" s="203"/>
      <c r="B27" s="212" t="s">
        <v>52</v>
      </c>
      <c r="C27" s="237"/>
      <c r="D27" s="203"/>
      <c r="E27" s="203"/>
      <c r="F27" s="203"/>
      <c r="G27" s="203"/>
      <c r="H27" s="203"/>
      <c r="I27" s="203"/>
      <c r="J27" s="203"/>
      <c r="K27" s="254"/>
      <c r="L27" s="254"/>
      <c r="M27" s="254"/>
      <c r="N27" s="203"/>
    </row>
    <row r="28" spans="1:14" s="72" customFormat="1" ht="20.25" customHeight="1">
      <c r="A28" s="203" t="s">
        <v>215</v>
      </c>
      <c r="B28" s="205" t="s">
        <v>126</v>
      </c>
      <c r="C28" s="253" t="s">
        <v>163</v>
      </c>
      <c r="D28" s="205">
        <v>38.700000000000003</v>
      </c>
      <c r="E28" s="205">
        <v>25.24</v>
      </c>
      <c r="F28" s="205">
        <v>12.555</v>
      </c>
      <c r="G28" s="205">
        <v>434.45</v>
      </c>
      <c r="H28" s="205">
        <v>31.05</v>
      </c>
      <c r="I28" s="205">
        <v>6.8000000000000005E-2</v>
      </c>
      <c r="J28" s="205">
        <v>5.67</v>
      </c>
      <c r="K28" s="230">
        <v>65.47</v>
      </c>
      <c r="L28" s="205">
        <v>16.690000000000001</v>
      </c>
      <c r="M28" s="205">
        <v>74.069999999999993</v>
      </c>
      <c r="N28" s="205">
        <v>0.67500000000000004</v>
      </c>
    </row>
    <row r="29" spans="1:14" s="72" customFormat="1" ht="20.25" customHeight="1">
      <c r="A29" s="203" t="s">
        <v>127</v>
      </c>
      <c r="B29" s="252" t="s">
        <v>128</v>
      </c>
      <c r="C29" s="253">
        <v>160</v>
      </c>
      <c r="D29" s="205">
        <v>3.3</v>
      </c>
      <c r="E29" s="205">
        <v>5.12</v>
      </c>
      <c r="F29" s="205">
        <v>21.8</v>
      </c>
      <c r="G29" s="205">
        <v>146.4</v>
      </c>
      <c r="H29" s="205">
        <v>27.2</v>
      </c>
      <c r="I29" s="205">
        <v>0.15</v>
      </c>
      <c r="J29" s="205">
        <v>19.399999999999999</v>
      </c>
      <c r="K29" s="230">
        <v>39.44</v>
      </c>
      <c r="L29" s="205">
        <v>29.6</v>
      </c>
      <c r="M29" s="230">
        <v>92.4</v>
      </c>
      <c r="N29" s="205">
        <v>1.08</v>
      </c>
    </row>
    <row r="30" spans="1:14" ht="20.25" customHeight="1">
      <c r="A30" s="203" t="s">
        <v>269</v>
      </c>
      <c r="B30" s="204" t="s">
        <v>270</v>
      </c>
      <c r="C30" s="204">
        <v>60</v>
      </c>
      <c r="D30" s="205">
        <v>0.96</v>
      </c>
      <c r="E30" s="205">
        <v>3.06</v>
      </c>
      <c r="F30" s="205">
        <v>4.9400000000000004</v>
      </c>
      <c r="G30" s="205">
        <v>52.58</v>
      </c>
      <c r="H30" s="228">
        <v>0</v>
      </c>
      <c r="I30" s="205">
        <v>0.01</v>
      </c>
      <c r="J30" s="205">
        <v>15.18</v>
      </c>
      <c r="K30" s="205">
        <v>25.28</v>
      </c>
      <c r="L30" s="205">
        <v>8.6199999999999992</v>
      </c>
      <c r="M30" s="205">
        <v>18.61</v>
      </c>
      <c r="N30" s="205">
        <v>0.35</v>
      </c>
    </row>
    <row r="31" spans="1:14" s="72" customFormat="1" ht="20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05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4" s="72" customFormat="1" ht="20.25" customHeight="1">
      <c r="A32" s="203" t="s">
        <v>249</v>
      </c>
      <c r="B32" s="204" t="s">
        <v>43</v>
      </c>
      <c r="C32" s="204">
        <v>40</v>
      </c>
      <c r="D32" s="205">
        <v>3</v>
      </c>
      <c r="E32" s="205">
        <f>1.2*C32/100</f>
        <v>0.48</v>
      </c>
      <c r="F32" s="205">
        <f>34.2*C32/100</f>
        <v>13.68</v>
      </c>
      <c r="G32" s="205">
        <f>181*C32/100</f>
        <v>72.400000000000006</v>
      </c>
      <c r="H32" s="205">
        <v>0</v>
      </c>
      <c r="I32" s="205">
        <f>0.11*C32/100</f>
        <v>4.4000000000000004E-2</v>
      </c>
      <c r="J32" s="205">
        <v>0</v>
      </c>
      <c r="K32" s="205">
        <f>34*C32/100</f>
        <v>13.6</v>
      </c>
      <c r="L32" s="205">
        <f>41*C32/100</f>
        <v>16.399999999999999</v>
      </c>
      <c r="M32" s="205">
        <f>120*C32/100</f>
        <v>48</v>
      </c>
      <c r="N32" s="205">
        <f>2.3*C32/100</f>
        <v>0.92</v>
      </c>
    </row>
    <row r="33" spans="1:14" s="72" customFormat="1" ht="57" customHeight="1">
      <c r="A33" s="203" t="s">
        <v>239</v>
      </c>
      <c r="B33" s="204" t="s">
        <v>50</v>
      </c>
      <c r="C33" s="204">
        <v>200</v>
      </c>
      <c r="D33" s="205">
        <v>0.5</v>
      </c>
      <c r="E33" s="205">
        <v>0</v>
      </c>
      <c r="F33" s="205">
        <v>15.01</v>
      </c>
      <c r="G33" s="205">
        <v>58</v>
      </c>
      <c r="H33" s="205">
        <v>0</v>
      </c>
      <c r="I33" s="205">
        <v>0</v>
      </c>
      <c r="J33" s="205">
        <v>1.2</v>
      </c>
      <c r="K33" s="205">
        <v>0.2</v>
      </c>
      <c r="L33" s="205">
        <v>0</v>
      </c>
      <c r="M33" s="205">
        <v>0</v>
      </c>
      <c r="N33" s="205">
        <v>0.03</v>
      </c>
    </row>
    <row r="34" spans="1:14" s="72" customFormat="1" ht="20.25" customHeight="1">
      <c r="A34" s="203"/>
      <c r="B34" s="203" t="s">
        <v>62</v>
      </c>
      <c r="C34" s="203">
        <v>660</v>
      </c>
      <c r="D34" s="203">
        <f>SUM(D28:D33)</f>
        <v>50.31</v>
      </c>
      <c r="E34" s="203">
        <f t="shared" ref="E34:N34" si="4">SUM(E28:E33)</f>
        <v>35.4</v>
      </c>
      <c r="F34" s="203">
        <f t="shared" si="4"/>
        <v>92.885000000000005</v>
      </c>
      <c r="G34" s="203">
        <f t="shared" si="4"/>
        <v>894.83</v>
      </c>
      <c r="H34" s="203">
        <f t="shared" si="4"/>
        <v>58.25</v>
      </c>
      <c r="I34" s="203">
        <f t="shared" si="4"/>
        <v>0.35199999999999998</v>
      </c>
      <c r="J34" s="203">
        <f t="shared" si="4"/>
        <v>41.45</v>
      </c>
      <c r="K34" s="203">
        <f t="shared" si="4"/>
        <v>156.98999999999998</v>
      </c>
      <c r="L34" s="203">
        <f t="shared" si="4"/>
        <v>88.81</v>
      </c>
      <c r="M34" s="203">
        <f t="shared" si="4"/>
        <v>274.58</v>
      </c>
      <c r="N34" s="203">
        <f t="shared" si="4"/>
        <v>3.855</v>
      </c>
    </row>
    <row r="35" spans="1:14" ht="20.2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ht="20.25" customHeight="1">
      <c r="A36" s="203" t="s">
        <v>96</v>
      </c>
      <c r="B36" s="204" t="s">
        <v>64</v>
      </c>
      <c r="C36" s="231">
        <v>200</v>
      </c>
      <c r="D36" s="203">
        <v>5.4</v>
      </c>
      <c r="E36" s="203">
        <v>5</v>
      </c>
      <c r="F36" s="203">
        <v>21.6</v>
      </c>
      <c r="G36" s="203">
        <v>158</v>
      </c>
      <c r="H36" s="234">
        <v>44</v>
      </c>
      <c r="I36" s="203">
        <v>0.06</v>
      </c>
      <c r="J36" s="203">
        <v>1.8</v>
      </c>
      <c r="K36" s="203">
        <v>242</v>
      </c>
      <c r="L36" s="203">
        <v>30</v>
      </c>
      <c r="M36" s="203">
        <v>188</v>
      </c>
      <c r="N36" s="203">
        <v>0.2</v>
      </c>
    </row>
    <row r="37" spans="1:14" ht="20.25" customHeight="1">
      <c r="A37" s="203"/>
      <c r="B37" s="203" t="s">
        <v>65</v>
      </c>
      <c r="C37" s="231">
        <v>200</v>
      </c>
      <c r="D37" s="203">
        <v>5.4</v>
      </c>
      <c r="E37" s="203">
        <v>5</v>
      </c>
      <c r="F37" s="203">
        <v>21.6</v>
      </c>
      <c r="G37" s="203">
        <v>158</v>
      </c>
      <c r="H37" s="234">
        <v>44</v>
      </c>
      <c r="I37" s="203">
        <v>0.06</v>
      </c>
      <c r="J37" s="203">
        <v>1.8</v>
      </c>
      <c r="K37" s="203">
        <v>242</v>
      </c>
      <c r="L37" s="203">
        <v>30</v>
      </c>
      <c r="M37" s="203">
        <v>188</v>
      </c>
      <c r="N37" s="203">
        <v>0.2</v>
      </c>
    </row>
    <row r="38" spans="1:14" s="72" customFormat="1" ht="20.25" customHeight="1">
      <c r="A38" s="203"/>
      <c r="B38" s="204"/>
      <c r="C38" s="204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</row>
    <row r="39" spans="1:14" s="72" customFormat="1" ht="20.25" customHeight="1">
      <c r="A39" s="203"/>
      <c r="B39" s="203" t="s">
        <v>66</v>
      </c>
      <c r="C39" s="203">
        <f t="shared" ref="C39:N39" si="5">SUM(C11+C22+C26+C34+C14+C37)</f>
        <v>2646</v>
      </c>
      <c r="D39" s="203">
        <f t="shared" si="5"/>
        <v>146.673</v>
      </c>
      <c r="E39" s="203">
        <f t="shared" si="5"/>
        <v>118.39999999999999</v>
      </c>
      <c r="F39" s="203">
        <f t="shared" si="5"/>
        <v>395.54500000000002</v>
      </c>
      <c r="G39" s="203">
        <f t="shared" si="5"/>
        <v>3281.24</v>
      </c>
      <c r="H39" s="203">
        <f t="shared" si="5"/>
        <v>202.79</v>
      </c>
      <c r="I39" s="203">
        <f t="shared" si="5"/>
        <v>1.07</v>
      </c>
      <c r="J39" s="203">
        <f t="shared" si="5"/>
        <v>140.81</v>
      </c>
      <c r="K39" s="203">
        <f t="shared" si="5"/>
        <v>1177.9699999999998</v>
      </c>
      <c r="L39" s="203">
        <f t="shared" si="5"/>
        <v>361.15</v>
      </c>
      <c r="M39" s="203">
        <f t="shared" si="5"/>
        <v>1442.62</v>
      </c>
      <c r="N39" s="203">
        <f t="shared" si="5"/>
        <v>16.115000000000002</v>
      </c>
    </row>
    <row r="40" spans="1:14" s="72" customFormat="1">
      <c r="A40" s="203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</row>
    <row r="41" spans="1:14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4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topLeftCell="A7" zoomScale="60" workbookViewId="0">
      <selection activeCell="B39" sqref="B39"/>
    </sheetView>
  </sheetViews>
  <sheetFormatPr defaultRowHeight="18"/>
  <cols>
    <col min="1" max="1" width="20.44140625" style="214" customWidth="1"/>
    <col min="2" max="2" width="34.88671875" style="214" customWidth="1"/>
    <col min="3" max="3" width="10.6640625" style="214" customWidth="1"/>
    <col min="4" max="5" width="9.109375" style="214"/>
    <col min="6" max="6" width="15.109375" style="214" customWidth="1"/>
    <col min="7" max="7" width="12.5546875" style="214" customWidth="1"/>
    <col min="8" max="10" width="9.109375" style="214"/>
    <col min="11" max="11" width="13" style="214" customWidth="1"/>
    <col min="12" max="12" width="9.109375" style="214"/>
    <col min="13" max="13" width="12.33203125" style="214" customWidth="1"/>
    <col min="14" max="14" width="13.6640625" style="214" customWidth="1"/>
  </cols>
  <sheetData>
    <row r="1" spans="1:14" ht="41.25" customHeight="1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20.25" customHeight="1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ht="46.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>
      <c r="A4" s="273"/>
      <c r="B4" s="255" t="s">
        <v>21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72" customFormat="1">
      <c r="A5" s="203"/>
      <c r="B5" s="207" t="s">
        <v>129</v>
      </c>
      <c r="C5" s="22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72" customFormat="1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72" customFormat="1" ht="36.75" customHeight="1">
      <c r="A7" s="203" t="s">
        <v>243</v>
      </c>
      <c r="B7" s="204" t="s">
        <v>248</v>
      </c>
      <c r="C7" s="204">
        <v>250</v>
      </c>
      <c r="D7" s="205">
        <v>9.69</v>
      </c>
      <c r="E7" s="205">
        <v>7.62</v>
      </c>
      <c r="F7" s="205">
        <v>25.47</v>
      </c>
      <c r="G7" s="205">
        <v>207.4</v>
      </c>
      <c r="H7" s="205">
        <v>46</v>
      </c>
      <c r="I7" s="205">
        <v>0.09</v>
      </c>
      <c r="J7" s="205">
        <v>2.99</v>
      </c>
      <c r="K7" s="205">
        <v>276</v>
      </c>
      <c r="L7" s="205">
        <v>32.200000000000003</v>
      </c>
      <c r="M7" s="205">
        <v>207</v>
      </c>
      <c r="N7" s="205">
        <v>0.23</v>
      </c>
    </row>
    <row r="8" spans="1:14" s="72" customFormat="1" ht="35.25" customHeight="1">
      <c r="A8" s="257" t="s">
        <v>132</v>
      </c>
      <c r="B8" s="204" t="s">
        <v>133</v>
      </c>
      <c r="C8" s="204">
        <v>60</v>
      </c>
      <c r="D8" s="205">
        <v>6.97</v>
      </c>
      <c r="E8" s="205">
        <v>9.2200000000000006</v>
      </c>
      <c r="F8" s="205">
        <v>15.76</v>
      </c>
      <c r="G8" s="205">
        <v>175.05</v>
      </c>
      <c r="H8" s="205">
        <v>26</v>
      </c>
      <c r="I8" s="205">
        <v>0.08</v>
      </c>
      <c r="J8" s="205">
        <v>7.0000000000000007E-2</v>
      </c>
      <c r="K8" s="205">
        <v>100.4</v>
      </c>
      <c r="L8" s="205">
        <v>11.45</v>
      </c>
      <c r="M8" s="205">
        <v>101.8</v>
      </c>
      <c r="N8" s="205">
        <v>0.88</v>
      </c>
    </row>
    <row r="9" spans="1:14" s="72" customFormat="1">
      <c r="A9" s="203" t="s">
        <v>198</v>
      </c>
      <c r="B9" s="205" t="s">
        <v>27</v>
      </c>
      <c r="C9" s="205">
        <v>200</v>
      </c>
      <c r="D9" s="205">
        <v>3.8</v>
      </c>
      <c r="E9" s="205">
        <v>3.8</v>
      </c>
      <c r="F9" s="205">
        <v>25.1</v>
      </c>
      <c r="G9" s="205">
        <v>151.36000000000001</v>
      </c>
      <c r="H9" s="205">
        <v>20</v>
      </c>
      <c r="I9" s="205">
        <v>0.04</v>
      </c>
      <c r="J9" s="205">
        <v>1.3</v>
      </c>
      <c r="K9" s="205">
        <v>125.72</v>
      </c>
      <c r="L9" s="205">
        <v>31</v>
      </c>
      <c r="M9" s="205">
        <v>116.2</v>
      </c>
      <c r="N9" s="205">
        <v>1</v>
      </c>
    </row>
    <row r="10" spans="1:14" s="72" customFormat="1">
      <c r="A10" s="203"/>
      <c r="B10" s="203" t="s">
        <v>134</v>
      </c>
      <c r="C10" s="205">
        <f>SUM(C7:C9)</f>
        <v>510</v>
      </c>
      <c r="D10" s="246">
        <f t="shared" ref="D10:N10" si="0">SUM(D7:D9)</f>
        <v>20.46</v>
      </c>
      <c r="E10" s="246">
        <f t="shared" si="0"/>
        <v>20.64</v>
      </c>
      <c r="F10" s="246">
        <f t="shared" si="0"/>
        <v>66.33</v>
      </c>
      <c r="G10" s="246">
        <f t="shared" si="0"/>
        <v>533.81000000000006</v>
      </c>
      <c r="H10" s="246">
        <f t="shared" si="0"/>
        <v>92</v>
      </c>
      <c r="I10" s="246">
        <f t="shared" si="0"/>
        <v>0.21</v>
      </c>
      <c r="J10" s="246">
        <f t="shared" si="0"/>
        <v>4.3600000000000003</v>
      </c>
      <c r="K10" s="246">
        <f t="shared" si="0"/>
        <v>502.12</v>
      </c>
      <c r="L10" s="246">
        <f t="shared" si="0"/>
        <v>74.650000000000006</v>
      </c>
      <c r="M10" s="246">
        <f t="shared" si="0"/>
        <v>425</v>
      </c>
      <c r="N10" s="246">
        <f t="shared" si="0"/>
        <v>2.1100000000000003</v>
      </c>
    </row>
    <row r="11" spans="1:14" s="72" customFormat="1">
      <c r="A11" s="203"/>
      <c r="B11" s="207" t="s">
        <v>33</v>
      </c>
      <c r="C11" s="205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</row>
    <row r="12" spans="1:14">
      <c r="A12" s="203" t="s">
        <v>199</v>
      </c>
      <c r="B12" s="208" t="s">
        <v>73</v>
      </c>
      <c r="C12" s="235">
        <v>200</v>
      </c>
      <c r="D12" s="203">
        <v>3</v>
      </c>
      <c r="E12" s="203">
        <v>1</v>
      </c>
      <c r="F12" s="203">
        <v>42</v>
      </c>
      <c r="G12" s="203">
        <v>192</v>
      </c>
      <c r="H12" s="234">
        <v>0</v>
      </c>
      <c r="I12" s="203">
        <v>0.08</v>
      </c>
      <c r="J12" s="203">
        <v>20</v>
      </c>
      <c r="K12" s="203">
        <v>16</v>
      </c>
      <c r="L12" s="203">
        <v>84</v>
      </c>
      <c r="M12" s="203">
        <v>56</v>
      </c>
      <c r="N12" s="203">
        <v>1.2</v>
      </c>
    </row>
    <row r="13" spans="1:14">
      <c r="A13" s="203"/>
      <c r="B13" s="203" t="s">
        <v>35</v>
      </c>
      <c r="C13" s="204">
        <f t="shared" ref="C13:N13" si="1">SUM(C12:C12)</f>
        <v>200</v>
      </c>
      <c r="D13" s="204">
        <f t="shared" si="1"/>
        <v>3</v>
      </c>
      <c r="E13" s="204">
        <f t="shared" si="1"/>
        <v>1</v>
      </c>
      <c r="F13" s="204">
        <f t="shared" si="1"/>
        <v>42</v>
      </c>
      <c r="G13" s="204">
        <f t="shared" si="1"/>
        <v>192</v>
      </c>
      <c r="H13" s="204">
        <f t="shared" si="1"/>
        <v>0</v>
      </c>
      <c r="I13" s="204">
        <f t="shared" si="1"/>
        <v>0.08</v>
      </c>
      <c r="J13" s="204">
        <f t="shared" si="1"/>
        <v>20</v>
      </c>
      <c r="K13" s="204">
        <f t="shared" si="1"/>
        <v>16</v>
      </c>
      <c r="L13" s="204">
        <f t="shared" si="1"/>
        <v>84</v>
      </c>
      <c r="M13" s="204">
        <f t="shared" si="1"/>
        <v>56</v>
      </c>
      <c r="N13" s="204">
        <f t="shared" si="1"/>
        <v>1.2</v>
      </c>
    </row>
    <row r="14" spans="1:14" s="72" customFormat="1">
      <c r="A14" s="203"/>
      <c r="B14" s="207" t="s">
        <v>36</v>
      </c>
      <c r="C14" s="227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</row>
    <row r="15" spans="1:14" s="72" customFormat="1" ht="37.5" customHeight="1">
      <c r="A15" s="211" t="s">
        <v>135</v>
      </c>
      <c r="B15" s="204" t="s">
        <v>136</v>
      </c>
      <c r="C15" s="232" t="s">
        <v>194</v>
      </c>
      <c r="D15" s="205">
        <v>8.58</v>
      </c>
      <c r="E15" s="205">
        <v>3.34</v>
      </c>
      <c r="F15" s="205">
        <v>14.69</v>
      </c>
      <c r="G15" s="205">
        <v>123.64</v>
      </c>
      <c r="H15" s="205">
        <v>5.5</v>
      </c>
      <c r="I15" s="205">
        <v>0.11</v>
      </c>
      <c r="J15" s="205">
        <v>17.899999999999999</v>
      </c>
      <c r="K15" s="205">
        <v>20.440000000000001</v>
      </c>
      <c r="L15" s="205">
        <v>24.02</v>
      </c>
      <c r="M15" s="205">
        <v>63.32</v>
      </c>
      <c r="N15" s="205">
        <v>0.98</v>
      </c>
    </row>
    <row r="16" spans="1:14" s="72" customFormat="1" ht="36.75" customHeight="1">
      <c r="A16" s="225" t="s">
        <v>209</v>
      </c>
      <c r="B16" s="278" t="s">
        <v>89</v>
      </c>
      <c r="C16" s="229" t="s">
        <v>163</v>
      </c>
      <c r="D16" s="233">
        <v>20.29</v>
      </c>
      <c r="E16" s="233">
        <v>6.15</v>
      </c>
      <c r="F16" s="233">
        <v>4.8600000000000003</v>
      </c>
      <c r="G16" s="239">
        <v>163.13999999999999</v>
      </c>
      <c r="H16" s="233">
        <v>12.4</v>
      </c>
      <c r="I16" s="233">
        <v>0.16</v>
      </c>
      <c r="J16" s="239">
        <v>4.3499999999999996</v>
      </c>
      <c r="K16" s="239">
        <v>62.99</v>
      </c>
      <c r="L16" s="239">
        <v>78.91</v>
      </c>
      <c r="M16" s="239">
        <v>317.32</v>
      </c>
      <c r="N16" s="233">
        <v>1.34</v>
      </c>
    </row>
    <row r="17" spans="1:14" s="72" customFormat="1" ht="18" customHeight="1">
      <c r="A17" s="234" t="s">
        <v>238</v>
      </c>
      <c r="B17" s="247" t="s">
        <v>139</v>
      </c>
      <c r="C17" s="247">
        <v>160</v>
      </c>
      <c r="D17" s="205">
        <v>3.1</v>
      </c>
      <c r="E17" s="205">
        <v>4.18</v>
      </c>
      <c r="F17" s="205">
        <v>24.1</v>
      </c>
      <c r="G17" s="205">
        <v>146</v>
      </c>
      <c r="H17" s="205">
        <v>20</v>
      </c>
      <c r="I17" s="205">
        <v>0.17</v>
      </c>
      <c r="J17" s="205">
        <v>22</v>
      </c>
      <c r="K17" s="205">
        <v>16.3</v>
      </c>
      <c r="L17" s="205">
        <v>30.8</v>
      </c>
      <c r="M17" s="205">
        <v>83.6</v>
      </c>
      <c r="N17" s="205">
        <v>1.37</v>
      </c>
    </row>
    <row r="18" spans="1:14" s="72" customFormat="1" ht="17.25" customHeight="1">
      <c r="A18" s="203" t="s">
        <v>230</v>
      </c>
      <c r="B18" s="204" t="s">
        <v>277</v>
      </c>
      <c r="C18" s="204">
        <v>60</v>
      </c>
      <c r="D18" s="205">
        <v>0.48</v>
      </c>
      <c r="E18" s="205">
        <v>0</v>
      </c>
      <c r="F18" s="205">
        <v>1</v>
      </c>
      <c r="G18" s="205">
        <v>7.8</v>
      </c>
      <c r="H18" s="228">
        <v>0</v>
      </c>
      <c r="I18" s="205">
        <v>0</v>
      </c>
      <c r="J18" s="205">
        <v>3</v>
      </c>
      <c r="K18" s="205">
        <v>13.8</v>
      </c>
      <c r="L18" s="205">
        <v>8.4</v>
      </c>
      <c r="M18" s="205">
        <v>14.4</v>
      </c>
      <c r="N18" s="205">
        <v>0.36</v>
      </c>
    </row>
    <row r="19" spans="1:14" s="72" customFormat="1" ht="17.25" customHeight="1">
      <c r="A19" s="203" t="s">
        <v>249</v>
      </c>
      <c r="B19" s="204" t="s">
        <v>43</v>
      </c>
      <c r="C19" s="204">
        <v>40</v>
      </c>
      <c r="D19" s="205">
        <v>3</v>
      </c>
      <c r="E19" s="205">
        <f>1.2*C19/100</f>
        <v>0.48</v>
      </c>
      <c r="F19" s="205">
        <f>34.2*C19/100</f>
        <v>13.68</v>
      </c>
      <c r="G19" s="205">
        <f>181*C19/100</f>
        <v>72.400000000000006</v>
      </c>
      <c r="H19" s="205">
        <v>0</v>
      </c>
      <c r="I19" s="205">
        <f>0.11*C19/100</f>
        <v>4.4000000000000004E-2</v>
      </c>
      <c r="J19" s="205">
        <v>0</v>
      </c>
      <c r="K19" s="205">
        <f>34*C19/100</f>
        <v>13.6</v>
      </c>
      <c r="L19" s="205">
        <f>41*C19/100</f>
        <v>16.399999999999999</v>
      </c>
      <c r="M19" s="205">
        <f>120*C19/100</f>
        <v>48</v>
      </c>
      <c r="N19" s="205">
        <f>2.3*C19/100</f>
        <v>0.92</v>
      </c>
    </row>
    <row r="20" spans="1:14" s="72" customFormat="1" ht="18.75" customHeight="1">
      <c r="A20" s="203" t="s">
        <v>30</v>
      </c>
      <c r="B20" s="204" t="s">
        <v>44</v>
      </c>
      <c r="C20" s="204">
        <v>80</v>
      </c>
      <c r="D20" s="205">
        <f>7.7*C20/100</f>
        <v>6.16</v>
      </c>
      <c r="E20" s="205">
        <f>3*C20/100</f>
        <v>2.4</v>
      </c>
      <c r="F20" s="205">
        <f>49.8*C20/100</f>
        <v>39.840000000000003</v>
      </c>
      <c r="G20" s="205">
        <f>262*C20/100</f>
        <v>209.6</v>
      </c>
      <c r="H20" s="205">
        <v>0</v>
      </c>
      <c r="I20" s="205">
        <f>0.16*C20/100</f>
        <v>0.128</v>
      </c>
      <c r="J20" s="205">
        <v>0</v>
      </c>
      <c r="K20" s="205">
        <f>26*C20/100</f>
        <v>20.8</v>
      </c>
      <c r="L20" s="205">
        <f>35*C20/100</f>
        <v>28</v>
      </c>
      <c r="M20" s="205">
        <f>83*C20/100</f>
        <v>66.400000000000006</v>
      </c>
      <c r="N20" s="205">
        <f>1.6*C20/100</f>
        <v>1.28</v>
      </c>
    </row>
    <row r="21" spans="1:14" s="72" customFormat="1" ht="20.25" customHeight="1">
      <c r="A21" s="203" t="s">
        <v>236</v>
      </c>
      <c r="B21" s="204" t="s">
        <v>60</v>
      </c>
      <c r="C21" s="232" t="s">
        <v>61</v>
      </c>
      <c r="D21" s="205">
        <v>0</v>
      </c>
      <c r="E21" s="205">
        <v>0</v>
      </c>
      <c r="F21" s="205">
        <v>11.3</v>
      </c>
      <c r="G21" s="205">
        <v>45.6</v>
      </c>
      <c r="H21" s="205">
        <v>0</v>
      </c>
      <c r="I21" s="205">
        <v>0</v>
      </c>
      <c r="J21" s="205">
        <v>3.1</v>
      </c>
      <c r="K21" s="205">
        <v>14.2</v>
      </c>
      <c r="L21" s="205">
        <v>2.4</v>
      </c>
      <c r="M21" s="230">
        <v>4.4000000000000004</v>
      </c>
      <c r="N21" s="205">
        <v>0.36</v>
      </c>
    </row>
    <row r="22" spans="1:14" s="72" customFormat="1">
      <c r="A22" s="203"/>
      <c r="B22" s="203" t="s">
        <v>45</v>
      </c>
      <c r="C22" s="205">
        <v>940</v>
      </c>
      <c r="D22" s="203">
        <f>SUM(D15:D21)</f>
        <v>41.61</v>
      </c>
      <c r="E22" s="203">
        <f t="shared" ref="E22:N22" si="2">SUM(E15:E21)</f>
        <v>16.55</v>
      </c>
      <c r="F22" s="203">
        <f t="shared" si="2"/>
        <v>109.47000000000001</v>
      </c>
      <c r="G22" s="203">
        <f t="shared" si="2"/>
        <v>768.18000000000006</v>
      </c>
      <c r="H22" s="203">
        <f t="shared" si="2"/>
        <v>37.9</v>
      </c>
      <c r="I22" s="203">
        <f t="shared" si="2"/>
        <v>0.6120000000000001</v>
      </c>
      <c r="J22" s="203">
        <f t="shared" si="2"/>
        <v>50.35</v>
      </c>
      <c r="K22" s="203">
        <f t="shared" si="2"/>
        <v>162.13</v>
      </c>
      <c r="L22" s="203">
        <f t="shared" si="2"/>
        <v>188.93</v>
      </c>
      <c r="M22" s="203">
        <f t="shared" si="2"/>
        <v>597.43999999999994</v>
      </c>
      <c r="N22" s="203">
        <f t="shared" si="2"/>
        <v>6.6100000000000012</v>
      </c>
    </row>
    <row r="23" spans="1:14" s="72" customFormat="1">
      <c r="A23" s="203"/>
      <c r="B23" s="207" t="s">
        <v>46</v>
      </c>
      <c r="C23" s="227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</row>
    <row r="24" spans="1:14" ht="16.5" customHeight="1">
      <c r="A24" s="203" t="s">
        <v>30</v>
      </c>
      <c r="B24" s="204" t="s">
        <v>2</v>
      </c>
      <c r="C24" s="204">
        <v>100</v>
      </c>
      <c r="D24" s="205">
        <v>7.7</v>
      </c>
      <c r="E24" s="205">
        <v>9.1</v>
      </c>
      <c r="F24" s="205">
        <v>70.900000000000006</v>
      </c>
      <c r="G24" s="205">
        <v>396</v>
      </c>
      <c r="H24" s="205">
        <v>0</v>
      </c>
      <c r="I24" s="205">
        <v>0.14000000000000001</v>
      </c>
      <c r="J24" s="205">
        <v>0</v>
      </c>
      <c r="K24" s="205">
        <v>22</v>
      </c>
      <c r="L24" s="205">
        <v>32</v>
      </c>
      <c r="M24" s="205">
        <v>85</v>
      </c>
      <c r="N24" s="205">
        <v>1.6</v>
      </c>
    </row>
    <row r="25" spans="1:14" s="72" customFormat="1" ht="35.25" customHeight="1">
      <c r="A25" s="203" t="s">
        <v>267</v>
      </c>
      <c r="B25" s="204" t="s">
        <v>141</v>
      </c>
      <c r="C25" s="204">
        <v>200</v>
      </c>
      <c r="D25" s="205">
        <v>0.2</v>
      </c>
      <c r="E25" s="205">
        <v>0</v>
      </c>
      <c r="F25" s="205">
        <v>41.68</v>
      </c>
      <c r="G25" s="205">
        <v>167.86</v>
      </c>
      <c r="H25" s="205">
        <v>0</v>
      </c>
      <c r="I25" s="205">
        <v>0.02</v>
      </c>
      <c r="J25" s="205">
        <v>3.6</v>
      </c>
      <c r="K25" s="205">
        <v>7.72</v>
      </c>
      <c r="L25" s="205">
        <v>7.2</v>
      </c>
      <c r="M25" s="205">
        <v>16.7</v>
      </c>
      <c r="N25" s="205">
        <v>0.2</v>
      </c>
    </row>
    <row r="26" spans="1:14" s="72" customFormat="1">
      <c r="A26" s="203"/>
      <c r="B26" s="203" t="s">
        <v>51</v>
      </c>
      <c r="C26" s="205">
        <f>SUM(C24:C25)</f>
        <v>300</v>
      </c>
      <c r="D26" s="246">
        <f>SUM(D24:D25)</f>
        <v>7.9</v>
      </c>
      <c r="E26" s="246">
        <f t="shared" ref="E26:N26" si="3">SUM(E24:E25)</f>
        <v>9.1</v>
      </c>
      <c r="F26" s="246">
        <f t="shared" si="3"/>
        <v>112.58000000000001</v>
      </c>
      <c r="G26" s="246">
        <f t="shared" si="3"/>
        <v>563.86</v>
      </c>
      <c r="H26" s="246">
        <f t="shared" si="3"/>
        <v>0</v>
      </c>
      <c r="I26" s="246">
        <f t="shared" si="3"/>
        <v>0.16</v>
      </c>
      <c r="J26" s="246">
        <f t="shared" si="3"/>
        <v>3.6</v>
      </c>
      <c r="K26" s="246">
        <f t="shared" si="3"/>
        <v>29.72</v>
      </c>
      <c r="L26" s="246">
        <f t="shared" si="3"/>
        <v>39.200000000000003</v>
      </c>
      <c r="M26" s="246">
        <f t="shared" si="3"/>
        <v>101.7</v>
      </c>
      <c r="N26" s="246">
        <f t="shared" si="3"/>
        <v>1.8</v>
      </c>
    </row>
    <row r="27" spans="1:14" s="72" customFormat="1" ht="18.75" customHeight="1">
      <c r="A27" s="203"/>
      <c r="B27" s="212" t="s">
        <v>52</v>
      </c>
      <c r="C27" s="237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</row>
    <row r="28" spans="1:14" ht="37.5" customHeight="1">
      <c r="A28" s="203" t="s">
        <v>256</v>
      </c>
      <c r="B28" s="204" t="s">
        <v>142</v>
      </c>
      <c r="C28" s="229" t="s">
        <v>143</v>
      </c>
      <c r="D28" s="205">
        <v>18.600000000000001</v>
      </c>
      <c r="E28" s="205">
        <v>14.135999999999999</v>
      </c>
      <c r="F28" s="205">
        <v>19.2</v>
      </c>
      <c r="G28" s="205">
        <v>278.04000000000002</v>
      </c>
      <c r="H28" s="228">
        <v>36</v>
      </c>
      <c r="I28" s="205">
        <v>0.12</v>
      </c>
      <c r="J28" s="205">
        <v>0.18</v>
      </c>
      <c r="K28" s="205">
        <v>52.2</v>
      </c>
      <c r="L28" s="205">
        <v>38.64</v>
      </c>
      <c r="M28" s="205">
        <v>199.44</v>
      </c>
      <c r="N28" s="205">
        <v>1.8</v>
      </c>
    </row>
    <row r="29" spans="1:14" s="72" customFormat="1" ht="19.5" customHeight="1">
      <c r="A29" s="203" t="s">
        <v>221</v>
      </c>
      <c r="B29" s="268" t="s">
        <v>164</v>
      </c>
      <c r="C29" s="253">
        <v>160</v>
      </c>
      <c r="D29" s="205">
        <v>9.02</v>
      </c>
      <c r="E29" s="205">
        <v>10.14</v>
      </c>
      <c r="F29" s="205">
        <v>40.64</v>
      </c>
      <c r="G29" s="205">
        <v>289.58</v>
      </c>
      <c r="H29" s="205">
        <v>45</v>
      </c>
      <c r="I29" s="205">
        <v>0.31</v>
      </c>
      <c r="J29" s="205">
        <v>0</v>
      </c>
      <c r="K29" s="205">
        <v>16</v>
      </c>
      <c r="L29" s="205">
        <v>142</v>
      </c>
      <c r="M29" s="205">
        <v>214.18</v>
      </c>
      <c r="N29" s="205">
        <v>4.78</v>
      </c>
    </row>
    <row r="30" spans="1:14" s="72" customFormat="1" ht="17.25" customHeight="1">
      <c r="A30" s="203" t="s">
        <v>230</v>
      </c>
      <c r="B30" s="204" t="s">
        <v>278</v>
      </c>
      <c r="C30" s="204">
        <v>60</v>
      </c>
      <c r="D30" s="205">
        <v>0.48</v>
      </c>
      <c r="E30" s="205">
        <v>0</v>
      </c>
      <c r="F30" s="205">
        <v>1</v>
      </c>
      <c r="G30" s="205">
        <v>7.8</v>
      </c>
      <c r="H30" s="228">
        <v>0</v>
      </c>
      <c r="I30" s="205">
        <v>0</v>
      </c>
      <c r="J30" s="205">
        <v>3</v>
      </c>
      <c r="K30" s="205">
        <v>13.8</v>
      </c>
      <c r="L30" s="205">
        <v>8.4</v>
      </c>
      <c r="M30" s="205">
        <v>14.4</v>
      </c>
      <c r="N30" s="205">
        <v>0.36</v>
      </c>
    </row>
    <row r="31" spans="1:14" s="72" customFormat="1" ht="22.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05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4" s="72" customFormat="1" ht="23.25" customHeight="1">
      <c r="A32" s="203" t="s">
        <v>249</v>
      </c>
      <c r="B32" s="204" t="s">
        <v>43</v>
      </c>
      <c r="C32" s="204">
        <v>40</v>
      </c>
      <c r="D32" s="205">
        <v>3</v>
      </c>
      <c r="E32" s="205">
        <f>1.2*C32/100</f>
        <v>0.48</v>
      </c>
      <c r="F32" s="205">
        <f>34.2*C32/100</f>
        <v>13.68</v>
      </c>
      <c r="G32" s="205">
        <f>181*C32/100</f>
        <v>72.400000000000006</v>
      </c>
      <c r="H32" s="205">
        <v>0</v>
      </c>
      <c r="I32" s="205">
        <f>0.11*C32/100</f>
        <v>4.4000000000000004E-2</v>
      </c>
      <c r="J32" s="205">
        <v>0</v>
      </c>
      <c r="K32" s="205">
        <f>34*C32/100</f>
        <v>13.6</v>
      </c>
      <c r="L32" s="205">
        <f>41*C32/100</f>
        <v>16.399999999999999</v>
      </c>
      <c r="M32" s="205">
        <f>120*C32/100</f>
        <v>48</v>
      </c>
      <c r="N32" s="205">
        <f>2.3*C32/100</f>
        <v>0.92</v>
      </c>
    </row>
    <row r="33" spans="1:14" s="72" customFormat="1" ht="36" customHeight="1">
      <c r="A33" s="209" t="s">
        <v>231</v>
      </c>
      <c r="B33" s="210" t="s">
        <v>42</v>
      </c>
      <c r="C33" s="210">
        <v>200</v>
      </c>
      <c r="D33" s="242">
        <v>0.8</v>
      </c>
      <c r="E33" s="242">
        <v>0</v>
      </c>
      <c r="F33" s="242">
        <v>19.98</v>
      </c>
      <c r="G33" s="242">
        <v>104</v>
      </c>
      <c r="H33" s="242">
        <v>0</v>
      </c>
      <c r="I33" s="242">
        <v>0</v>
      </c>
      <c r="J33" s="242">
        <v>0.24</v>
      </c>
      <c r="K33" s="242">
        <v>0.4</v>
      </c>
      <c r="L33" s="242">
        <v>0</v>
      </c>
      <c r="M33" s="242">
        <v>0</v>
      </c>
      <c r="N33" s="242">
        <v>0.03</v>
      </c>
    </row>
    <row r="34" spans="1:14" s="72" customFormat="1">
      <c r="A34" s="203"/>
      <c r="B34" s="203" t="s">
        <v>146</v>
      </c>
      <c r="C34" s="205">
        <v>630</v>
      </c>
      <c r="D34" s="203">
        <f>SUM(D28:D33)</f>
        <v>35.75</v>
      </c>
      <c r="E34" s="203">
        <f t="shared" ref="E34:N34" si="4">SUM(E28:E33)</f>
        <v>26.256</v>
      </c>
      <c r="F34" s="203">
        <f t="shared" si="4"/>
        <v>119.40000000000002</v>
      </c>
      <c r="G34" s="203">
        <f t="shared" si="4"/>
        <v>882.81999999999994</v>
      </c>
      <c r="H34" s="203">
        <f t="shared" si="4"/>
        <v>81</v>
      </c>
      <c r="I34" s="203">
        <f t="shared" si="4"/>
        <v>0.55400000000000005</v>
      </c>
      <c r="J34" s="203">
        <f t="shared" si="4"/>
        <v>3.42</v>
      </c>
      <c r="K34" s="203">
        <f t="shared" si="4"/>
        <v>109</v>
      </c>
      <c r="L34" s="203">
        <f t="shared" si="4"/>
        <v>222.94</v>
      </c>
      <c r="M34" s="203">
        <f t="shared" si="4"/>
        <v>517.52</v>
      </c>
      <c r="N34" s="203">
        <f t="shared" si="4"/>
        <v>8.69</v>
      </c>
    </row>
    <row r="35" spans="1:14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ht="21" customHeight="1">
      <c r="A36" s="203" t="s">
        <v>96</v>
      </c>
      <c r="B36" s="204" t="s">
        <v>1</v>
      </c>
      <c r="C36" s="231">
        <v>180</v>
      </c>
      <c r="D36" s="203">
        <v>6.12</v>
      </c>
      <c r="E36" s="203">
        <v>4.5</v>
      </c>
      <c r="F36" s="203">
        <v>9.9</v>
      </c>
      <c r="G36" s="203">
        <v>104.58</v>
      </c>
      <c r="H36" s="234">
        <v>39.6</v>
      </c>
      <c r="I36" s="203">
        <v>4.3200000000000002E-2</v>
      </c>
      <c r="J36" s="203">
        <v>1.26</v>
      </c>
      <c r="K36" s="203">
        <v>194.4</v>
      </c>
      <c r="L36" s="203">
        <v>28.8</v>
      </c>
      <c r="M36" s="203">
        <v>169.2</v>
      </c>
      <c r="N36" s="203">
        <v>0.18</v>
      </c>
    </row>
    <row r="37" spans="1:14">
      <c r="A37" s="203"/>
      <c r="B37" s="203" t="s">
        <v>65</v>
      </c>
      <c r="C37" s="231">
        <v>180</v>
      </c>
      <c r="D37" s="203">
        <v>6.12</v>
      </c>
      <c r="E37" s="203">
        <v>4.5</v>
      </c>
      <c r="F37" s="203">
        <v>9.9</v>
      </c>
      <c r="G37" s="203">
        <v>104.58</v>
      </c>
      <c r="H37" s="234">
        <v>39.6</v>
      </c>
      <c r="I37" s="203">
        <v>4.3200000000000002E-2</v>
      </c>
      <c r="J37" s="203">
        <v>1.26</v>
      </c>
      <c r="K37" s="203">
        <v>194.4</v>
      </c>
      <c r="L37" s="203">
        <v>28.8</v>
      </c>
      <c r="M37" s="203">
        <v>169.2</v>
      </c>
      <c r="N37" s="203">
        <v>0.18</v>
      </c>
    </row>
    <row r="38" spans="1:14" s="72" customFormat="1">
      <c r="A38" s="203"/>
      <c r="B38" s="252"/>
      <c r="C38" s="252"/>
      <c r="D38" s="205"/>
      <c r="E38" s="205"/>
      <c r="F38" s="205"/>
      <c r="G38" s="205"/>
      <c r="H38" s="205"/>
      <c r="I38" s="205"/>
      <c r="J38" s="205"/>
      <c r="K38" s="230"/>
      <c r="L38" s="205"/>
      <c r="M38" s="205"/>
      <c r="N38" s="205"/>
    </row>
    <row r="39" spans="1:14" s="72" customFormat="1">
      <c r="A39" s="203"/>
      <c r="B39" s="203" t="s">
        <v>66</v>
      </c>
      <c r="C39" s="205">
        <f>SUM(C10+C22+C26+C34+C13+C37)</f>
        <v>2760</v>
      </c>
      <c r="D39" s="205">
        <f t="shared" ref="D39:N39" si="5">SUM(D10+D22+D26+D34+D13+D37)</f>
        <v>114.84</v>
      </c>
      <c r="E39" s="205">
        <f t="shared" si="5"/>
        <v>78.045999999999992</v>
      </c>
      <c r="F39" s="205">
        <f t="shared" si="5"/>
        <v>459.68</v>
      </c>
      <c r="G39" s="205">
        <f t="shared" si="5"/>
        <v>3045.25</v>
      </c>
      <c r="H39" s="205">
        <f t="shared" si="5"/>
        <v>250.5</v>
      </c>
      <c r="I39" s="205">
        <f t="shared" si="5"/>
        <v>1.6592</v>
      </c>
      <c r="J39" s="205">
        <f t="shared" si="5"/>
        <v>82.990000000000009</v>
      </c>
      <c r="K39" s="205">
        <f t="shared" si="5"/>
        <v>1013.37</v>
      </c>
      <c r="L39" s="205">
        <f t="shared" si="5"/>
        <v>638.52</v>
      </c>
      <c r="M39" s="205">
        <f t="shared" si="5"/>
        <v>1866.86</v>
      </c>
      <c r="N39" s="205">
        <f t="shared" si="5"/>
        <v>20.59</v>
      </c>
    </row>
    <row r="40" spans="1:14" s="72" customFormat="1">
      <c r="A40" s="203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</row>
    <row r="41" spans="1:14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4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45"/>
  <sheetViews>
    <sheetView view="pageBreakPreview" zoomScale="60" workbookViewId="0">
      <selection activeCell="B30" sqref="B30"/>
    </sheetView>
  </sheetViews>
  <sheetFormatPr defaultRowHeight="18"/>
  <cols>
    <col min="1" max="1" width="22.44140625" style="214" customWidth="1"/>
    <col min="2" max="2" width="40.6640625" style="214" customWidth="1"/>
    <col min="3" max="3" width="14" style="214" customWidth="1"/>
    <col min="4" max="6" width="9.109375" style="214"/>
    <col min="7" max="7" width="10.88671875" style="214" customWidth="1"/>
    <col min="8" max="14" width="9.109375" style="214"/>
  </cols>
  <sheetData>
    <row r="1" spans="1:14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s="72" customFormat="1">
      <c r="A4" s="203"/>
      <c r="B4" s="267" t="s">
        <v>152</v>
      </c>
      <c r="C4" s="248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 s="72" customFormat="1">
      <c r="A5" s="203"/>
      <c r="B5" s="212" t="s">
        <v>22</v>
      </c>
      <c r="C5" s="23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72" customFormat="1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72" customFormat="1" ht="32.25" customHeight="1">
      <c r="A7" s="203" t="s">
        <v>149</v>
      </c>
      <c r="B7" s="248" t="s">
        <v>150</v>
      </c>
      <c r="C7" s="232">
        <v>200</v>
      </c>
      <c r="D7" s="205">
        <v>7.62</v>
      </c>
      <c r="E7" s="205">
        <v>12.41</v>
      </c>
      <c r="F7" s="205">
        <v>43.56</v>
      </c>
      <c r="G7" s="236">
        <v>317.07</v>
      </c>
      <c r="H7" s="205">
        <v>58.7</v>
      </c>
      <c r="I7" s="205">
        <v>0.22</v>
      </c>
      <c r="J7" s="236">
        <v>1.18</v>
      </c>
      <c r="K7" s="230">
        <v>135.74</v>
      </c>
      <c r="L7" s="230">
        <v>64.56</v>
      </c>
      <c r="M7" s="230">
        <v>216.19</v>
      </c>
      <c r="N7" s="205">
        <v>1.62</v>
      </c>
    </row>
    <row r="8" spans="1:14" ht="18.75" customHeight="1">
      <c r="A8" s="206" t="s">
        <v>28</v>
      </c>
      <c r="B8" s="205" t="s">
        <v>29</v>
      </c>
      <c r="C8" s="205">
        <v>50</v>
      </c>
      <c r="D8" s="205">
        <v>5.8</v>
      </c>
      <c r="E8" s="205">
        <v>9.35</v>
      </c>
      <c r="F8" s="205">
        <v>14.82</v>
      </c>
      <c r="G8" s="205">
        <v>167.64</v>
      </c>
      <c r="H8" s="228">
        <v>66</v>
      </c>
      <c r="I8" s="205">
        <v>0.04</v>
      </c>
      <c r="J8" s="205">
        <v>0.11</v>
      </c>
      <c r="K8" s="205">
        <v>139.08000000000001</v>
      </c>
      <c r="L8" s="205">
        <v>9.4499999999999993</v>
      </c>
      <c r="M8" s="205">
        <v>96.06</v>
      </c>
      <c r="N8" s="205">
        <v>0.49</v>
      </c>
    </row>
    <row r="9" spans="1:14" s="72" customFormat="1">
      <c r="A9" s="203" t="s">
        <v>101</v>
      </c>
      <c r="B9" s="204" t="s">
        <v>102</v>
      </c>
      <c r="C9" s="204">
        <v>200</v>
      </c>
      <c r="D9" s="205">
        <v>3.2</v>
      </c>
      <c r="E9" s="205">
        <v>3.44</v>
      </c>
      <c r="F9" s="205">
        <v>24.9</v>
      </c>
      <c r="G9" s="205">
        <v>139</v>
      </c>
      <c r="H9" s="205">
        <v>0.02</v>
      </c>
      <c r="I9" s="205">
        <v>0.04</v>
      </c>
      <c r="J9" s="205">
        <v>1.3</v>
      </c>
      <c r="K9" s="205">
        <v>125.4</v>
      </c>
      <c r="L9" s="205">
        <v>14</v>
      </c>
      <c r="M9" s="205">
        <v>102</v>
      </c>
      <c r="N9" s="205">
        <v>0.46</v>
      </c>
    </row>
    <row r="10" spans="1:14" s="72" customFormat="1" ht="17.399999999999999">
      <c r="A10" s="203"/>
      <c r="B10" s="203" t="s">
        <v>134</v>
      </c>
      <c r="C10" s="203">
        <f t="shared" ref="C10:N10" si="0">SUM(C7:C9)</f>
        <v>450</v>
      </c>
      <c r="D10" s="203">
        <f t="shared" si="0"/>
        <v>16.62</v>
      </c>
      <c r="E10" s="203">
        <f t="shared" si="0"/>
        <v>25.2</v>
      </c>
      <c r="F10" s="203">
        <f t="shared" si="0"/>
        <v>83.28</v>
      </c>
      <c r="G10" s="203">
        <f t="shared" si="0"/>
        <v>623.71</v>
      </c>
      <c r="H10" s="203">
        <f t="shared" si="0"/>
        <v>124.72</v>
      </c>
      <c r="I10" s="203">
        <f t="shared" si="0"/>
        <v>0.3</v>
      </c>
      <c r="J10" s="203">
        <f t="shared" si="0"/>
        <v>2.59</v>
      </c>
      <c r="K10" s="203">
        <f t="shared" si="0"/>
        <v>400.22</v>
      </c>
      <c r="L10" s="203">
        <f t="shared" si="0"/>
        <v>88.01</v>
      </c>
      <c r="M10" s="203">
        <f t="shared" si="0"/>
        <v>414.25</v>
      </c>
      <c r="N10" s="203">
        <f t="shared" si="0"/>
        <v>2.5700000000000003</v>
      </c>
    </row>
    <row r="11" spans="1:14" s="72" customFormat="1">
      <c r="A11" s="203"/>
      <c r="B11" s="207" t="s">
        <v>33</v>
      </c>
      <c r="C11" s="205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</row>
    <row r="12" spans="1:14">
      <c r="A12" s="203" t="s">
        <v>199</v>
      </c>
      <c r="B12" s="208" t="s">
        <v>73</v>
      </c>
      <c r="C12" s="235">
        <v>200</v>
      </c>
      <c r="D12" s="203">
        <v>3</v>
      </c>
      <c r="E12" s="203">
        <v>1</v>
      </c>
      <c r="F12" s="203">
        <v>42</v>
      </c>
      <c r="G12" s="203">
        <v>192</v>
      </c>
      <c r="H12" s="234">
        <v>0</v>
      </c>
      <c r="I12" s="203">
        <v>0.08</v>
      </c>
      <c r="J12" s="203">
        <v>20</v>
      </c>
      <c r="K12" s="203">
        <v>16</v>
      </c>
      <c r="L12" s="203">
        <v>84</v>
      </c>
      <c r="M12" s="203">
        <v>56</v>
      </c>
      <c r="N12" s="203">
        <v>1.2</v>
      </c>
    </row>
    <row r="13" spans="1:14">
      <c r="A13" s="203"/>
      <c r="B13" s="203" t="s">
        <v>35</v>
      </c>
      <c r="C13" s="211">
        <f t="shared" ref="C13:N13" si="1">SUM(C12:C12)</f>
        <v>200</v>
      </c>
      <c r="D13" s="204">
        <f t="shared" si="1"/>
        <v>3</v>
      </c>
      <c r="E13" s="204">
        <f t="shared" si="1"/>
        <v>1</v>
      </c>
      <c r="F13" s="204">
        <f t="shared" si="1"/>
        <v>42</v>
      </c>
      <c r="G13" s="204">
        <f t="shared" si="1"/>
        <v>192</v>
      </c>
      <c r="H13" s="204">
        <f t="shared" si="1"/>
        <v>0</v>
      </c>
      <c r="I13" s="204">
        <f t="shared" si="1"/>
        <v>0.08</v>
      </c>
      <c r="J13" s="204">
        <f t="shared" si="1"/>
        <v>20</v>
      </c>
      <c r="K13" s="204">
        <f t="shared" si="1"/>
        <v>16</v>
      </c>
      <c r="L13" s="204">
        <f t="shared" si="1"/>
        <v>84</v>
      </c>
      <c r="M13" s="204">
        <f t="shared" si="1"/>
        <v>56</v>
      </c>
      <c r="N13" s="204">
        <f t="shared" si="1"/>
        <v>1.2</v>
      </c>
    </row>
    <row r="14" spans="1:14" s="72" customFormat="1">
      <c r="A14" s="203"/>
      <c r="B14" s="207" t="s">
        <v>36</v>
      </c>
      <c r="C14" s="227"/>
      <c r="D14" s="205"/>
      <c r="E14" s="205"/>
      <c r="F14" s="205"/>
      <c r="G14" s="205"/>
      <c r="H14" s="205"/>
      <c r="I14" s="205"/>
      <c r="J14" s="205"/>
      <c r="K14" s="205"/>
      <c r="L14" s="205"/>
      <c r="M14" s="230"/>
      <c r="N14" s="205"/>
    </row>
    <row r="15" spans="1:14" s="72" customFormat="1" ht="35.25" customHeight="1">
      <c r="A15" s="203" t="s">
        <v>117</v>
      </c>
      <c r="B15" s="248" t="s">
        <v>118</v>
      </c>
      <c r="C15" s="232" t="s">
        <v>192</v>
      </c>
      <c r="D15" s="205">
        <v>1.6</v>
      </c>
      <c r="E15" s="205">
        <v>4.78</v>
      </c>
      <c r="F15" s="205">
        <v>8.1300000000000008</v>
      </c>
      <c r="G15" s="236">
        <v>82.68</v>
      </c>
      <c r="H15" s="205">
        <v>4</v>
      </c>
      <c r="I15" s="205">
        <v>0.06</v>
      </c>
      <c r="J15" s="236">
        <v>23.02</v>
      </c>
      <c r="K15" s="230">
        <v>32.64</v>
      </c>
      <c r="L15" s="230">
        <v>18.3</v>
      </c>
      <c r="M15" s="230">
        <v>42.08</v>
      </c>
      <c r="N15" s="205">
        <v>0.67</v>
      </c>
    </row>
    <row r="16" spans="1:14" s="72" customFormat="1">
      <c r="A16" s="263" t="s">
        <v>219</v>
      </c>
      <c r="B16" s="264" t="s">
        <v>158</v>
      </c>
      <c r="C16" s="253" t="s">
        <v>163</v>
      </c>
      <c r="D16" s="205">
        <v>17.96</v>
      </c>
      <c r="E16" s="205">
        <v>27.17</v>
      </c>
      <c r="F16" s="205">
        <v>3.28</v>
      </c>
      <c r="G16" s="205">
        <v>330.3</v>
      </c>
      <c r="H16" s="205">
        <v>30</v>
      </c>
      <c r="I16" s="205">
        <v>0.05</v>
      </c>
      <c r="J16" s="205">
        <v>4</v>
      </c>
      <c r="K16" s="230">
        <v>84.4</v>
      </c>
      <c r="L16" s="205">
        <v>76.599999999999994</v>
      </c>
      <c r="M16" s="205">
        <v>253.4</v>
      </c>
      <c r="N16" s="205">
        <v>1.72</v>
      </c>
    </row>
    <row r="17" spans="1:14" s="72" customFormat="1">
      <c r="A17" s="263" t="s">
        <v>238</v>
      </c>
      <c r="B17" s="264" t="s">
        <v>139</v>
      </c>
      <c r="C17" s="204">
        <v>160</v>
      </c>
      <c r="D17" s="205">
        <v>3.22</v>
      </c>
      <c r="E17" s="205">
        <v>5.32</v>
      </c>
      <c r="F17" s="205">
        <v>25.98</v>
      </c>
      <c r="G17" s="205">
        <v>164.97</v>
      </c>
      <c r="H17" s="228">
        <v>27</v>
      </c>
      <c r="I17" s="205">
        <v>0.19</v>
      </c>
      <c r="J17" s="205">
        <v>31.8</v>
      </c>
      <c r="K17" s="205">
        <v>21.4</v>
      </c>
      <c r="L17" s="205">
        <v>36.83</v>
      </c>
      <c r="M17" s="205">
        <v>94.68</v>
      </c>
      <c r="N17" s="205">
        <v>1.48</v>
      </c>
    </row>
    <row r="18" spans="1:14" s="72" customFormat="1" ht="24" customHeight="1">
      <c r="A18" s="203" t="s">
        <v>206</v>
      </c>
      <c r="B18" s="248" t="s">
        <v>160</v>
      </c>
      <c r="C18" s="204">
        <v>60</v>
      </c>
      <c r="D18" s="205">
        <v>1.32</v>
      </c>
      <c r="E18" s="205">
        <v>0.24</v>
      </c>
      <c r="F18" s="205">
        <v>6.71</v>
      </c>
      <c r="G18" s="205">
        <v>34.799999999999997</v>
      </c>
      <c r="H18" s="228">
        <v>1.2</v>
      </c>
      <c r="I18" s="205">
        <v>0.01</v>
      </c>
      <c r="J18" s="205">
        <v>2.88</v>
      </c>
      <c r="K18" s="205">
        <v>25.2</v>
      </c>
      <c r="L18" s="205">
        <v>7.8</v>
      </c>
      <c r="M18" s="205">
        <v>24.6</v>
      </c>
      <c r="N18" s="205">
        <v>0.22</v>
      </c>
    </row>
    <row r="19" spans="1:14" s="72" customFormat="1">
      <c r="A19" s="275" t="s">
        <v>249</v>
      </c>
      <c r="B19" s="204" t="s">
        <v>43</v>
      </c>
      <c r="C19" s="204">
        <v>40</v>
      </c>
      <c r="D19" s="205">
        <v>3</v>
      </c>
      <c r="E19" s="205">
        <f>1.2*C19/100</f>
        <v>0.48</v>
      </c>
      <c r="F19" s="205">
        <f>34.2*C19/100</f>
        <v>13.68</v>
      </c>
      <c r="G19" s="236">
        <f>181*C19/100</f>
        <v>72.400000000000006</v>
      </c>
      <c r="H19" s="205">
        <v>0</v>
      </c>
      <c r="I19" s="205">
        <f>0.11*C19/100</f>
        <v>4.4000000000000004E-2</v>
      </c>
      <c r="J19" s="236">
        <v>0</v>
      </c>
      <c r="K19" s="230">
        <f>34*C19/100</f>
        <v>13.6</v>
      </c>
      <c r="L19" s="230">
        <f>41*C19/100</f>
        <v>16.399999999999999</v>
      </c>
      <c r="M19" s="230">
        <f>120*C19/100</f>
        <v>48</v>
      </c>
      <c r="N19" s="205">
        <f>2.3*C19/100</f>
        <v>0.92</v>
      </c>
    </row>
    <row r="20" spans="1:14" s="72" customFormat="1">
      <c r="A20" s="275" t="s">
        <v>30</v>
      </c>
      <c r="B20" s="204" t="s">
        <v>44</v>
      </c>
      <c r="C20" s="204">
        <v>80</v>
      </c>
      <c r="D20" s="205">
        <f>7.7*C20/100</f>
        <v>6.16</v>
      </c>
      <c r="E20" s="205">
        <f>3*C20/100</f>
        <v>2.4</v>
      </c>
      <c r="F20" s="205">
        <f>49.8*C20/100</f>
        <v>39.840000000000003</v>
      </c>
      <c r="G20" s="236">
        <f>262*C20/100</f>
        <v>209.6</v>
      </c>
      <c r="H20" s="205">
        <v>0</v>
      </c>
      <c r="I20" s="205">
        <f>0.16*C20/100</f>
        <v>0.128</v>
      </c>
      <c r="J20" s="205">
        <v>0</v>
      </c>
      <c r="K20" s="205">
        <f>26*C20/100</f>
        <v>20.8</v>
      </c>
      <c r="L20" s="205">
        <f>35*C20/100</f>
        <v>28</v>
      </c>
      <c r="M20" s="205">
        <f>83*C20/100</f>
        <v>66.400000000000006</v>
      </c>
      <c r="N20" s="205">
        <f>1.6*C20/100</f>
        <v>1.28</v>
      </c>
    </row>
    <row r="21" spans="1:14" s="72" customFormat="1">
      <c r="A21" s="209" t="s">
        <v>231</v>
      </c>
      <c r="B21" s="210" t="s">
        <v>237</v>
      </c>
      <c r="C21" s="210">
        <v>200</v>
      </c>
      <c r="D21" s="242">
        <v>0.8</v>
      </c>
      <c r="E21" s="242">
        <v>0</v>
      </c>
      <c r="F21" s="242">
        <v>19.98</v>
      </c>
      <c r="G21" s="242">
        <v>104</v>
      </c>
      <c r="H21" s="242">
        <v>0</v>
      </c>
      <c r="I21" s="242">
        <v>0</v>
      </c>
      <c r="J21" s="242">
        <v>0.24</v>
      </c>
      <c r="K21" s="242">
        <v>0.4</v>
      </c>
      <c r="L21" s="242">
        <v>0</v>
      </c>
      <c r="M21" s="242">
        <v>0</v>
      </c>
      <c r="N21" s="242">
        <v>0.03</v>
      </c>
    </row>
    <row r="22" spans="1:14" s="72" customFormat="1" ht="17.399999999999999">
      <c r="A22" s="203"/>
      <c r="B22" s="203" t="s">
        <v>45</v>
      </c>
      <c r="C22" s="203">
        <v>894</v>
      </c>
      <c r="D22" s="203">
        <f t="shared" ref="D22:N22" si="2">SUM(D15:D21)</f>
        <v>34.06</v>
      </c>
      <c r="E22" s="203">
        <f t="shared" si="2"/>
        <v>40.39</v>
      </c>
      <c r="F22" s="203">
        <f t="shared" si="2"/>
        <v>117.60000000000001</v>
      </c>
      <c r="G22" s="203">
        <f t="shared" si="2"/>
        <v>998.75</v>
      </c>
      <c r="H22" s="203">
        <f t="shared" si="2"/>
        <v>62.2</v>
      </c>
      <c r="I22" s="203">
        <f t="shared" si="2"/>
        <v>0.48199999999999998</v>
      </c>
      <c r="J22" s="203">
        <f t="shared" si="2"/>
        <v>61.940000000000005</v>
      </c>
      <c r="K22" s="203">
        <f t="shared" si="2"/>
        <v>198.44</v>
      </c>
      <c r="L22" s="203">
        <f t="shared" si="2"/>
        <v>183.93</v>
      </c>
      <c r="M22" s="203">
        <f t="shared" si="2"/>
        <v>529.16000000000008</v>
      </c>
      <c r="N22" s="203">
        <f t="shared" si="2"/>
        <v>6.32</v>
      </c>
    </row>
    <row r="23" spans="1:14" s="72" customFormat="1">
      <c r="A23" s="203"/>
      <c r="B23" s="207" t="s">
        <v>46</v>
      </c>
      <c r="C23" s="227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</row>
    <row r="24" spans="1:14" s="72" customFormat="1">
      <c r="A24" s="203" t="s">
        <v>85</v>
      </c>
      <c r="B24" s="204" t="s">
        <v>86</v>
      </c>
      <c r="C24" s="204">
        <v>100</v>
      </c>
      <c r="D24" s="205">
        <v>7.28</v>
      </c>
      <c r="E24" s="205">
        <v>12.52</v>
      </c>
      <c r="F24" s="205">
        <v>53.92</v>
      </c>
      <c r="G24" s="205">
        <v>358</v>
      </c>
      <c r="H24" s="205">
        <v>4</v>
      </c>
      <c r="I24" s="205">
        <v>4.7</v>
      </c>
      <c r="J24" s="205">
        <v>0</v>
      </c>
      <c r="K24" s="205">
        <v>19.8</v>
      </c>
      <c r="L24" s="205">
        <v>27.4</v>
      </c>
      <c r="M24" s="205">
        <v>70</v>
      </c>
      <c r="N24" s="205">
        <v>1.3</v>
      </c>
    </row>
    <row r="25" spans="1:14" s="72" customFormat="1" ht="73.5" customHeight="1">
      <c r="A25" s="203" t="s">
        <v>30</v>
      </c>
      <c r="B25" s="259" t="s">
        <v>157</v>
      </c>
      <c r="C25" s="260">
        <v>200</v>
      </c>
      <c r="D25" s="208">
        <v>5.6</v>
      </c>
      <c r="E25" s="208">
        <v>6.4</v>
      </c>
      <c r="F25" s="208">
        <v>9.4</v>
      </c>
      <c r="G25" s="208">
        <v>116</v>
      </c>
      <c r="H25" s="261">
        <v>0.04</v>
      </c>
      <c r="I25" s="262">
        <v>0.08</v>
      </c>
      <c r="J25" s="205">
        <v>2.6</v>
      </c>
      <c r="K25" s="205">
        <v>240</v>
      </c>
      <c r="L25" s="205">
        <v>28</v>
      </c>
      <c r="M25" s="205">
        <v>180</v>
      </c>
      <c r="N25" s="205">
        <v>0.2</v>
      </c>
    </row>
    <row r="26" spans="1:14" s="72" customFormat="1" ht="17.399999999999999">
      <c r="A26" s="203"/>
      <c r="B26" s="203" t="s">
        <v>51</v>
      </c>
      <c r="C26" s="203">
        <f>SUM(C24:C25)</f>
        <v>300</v>
      </c>
      <c r="D26" s="203">
        <f>SUM(D24:D25)</f>
        <v>12.879999999999999</v>
      </c>
      <c r="E26" s="203">
        <f t="shared" ref="E26:N26" si="3">SUM(E24:E25)</f>
        <v>18.920000000000002</v>
      </c>
      <c r="F26" s="203">
        <f t="shared" si="3"/>
        <v>63.32</v>
      </c>
      <c r="G26" s="203">
        <f t="shared" si="3"/>
        <v>474</v>
      </c>
      <c r="H26" s="203">
        <f t="shared" si="3"/>
        <v>4.04</v>
      </c>
      <c r="I26" s="203">
        <f t="shared" si="3"/>
        <v>4.78</v>
      </c>
      <c r="J26" s="203">
        <f t="shared" si="3"/>
        <v>2.6</v>
      </c>
      <c r="K26" s="203">
        <f t="shared" si="3"/>
        <v>259.8</v>
      </c>
      <c r="L26" s="203">
        <f t="shared" si="3"/>
        <v>55.4</v>
      </c>
      <c r="M26" s="203">
        <f t="shared" si="3"/>
        <v>250</v>
      </c>
      <c r="N26" s="203">
        <f t="shared" si="3"/>
        <v>1.5</v>
      </c>
    </row>
    <row r="27" spans="1:14" s="72" customFormat="1">
      <c r="A27" s="203"/>
      <c r="B27" s="212" t="s">
        <v>52</v>
      </c>
      <c r="C27" s="237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</row>
    <row r="28" spans="1:14">
      <c r="A28" s="203" t="s">
        <v>155</v>
      </c>
      <c r="B28" s="205" t="s">
        <v>156</v>
      </c>
      <c r="C28" s="265" t="s">
        <v>258</v>
      </c>
      <c r="D28" s="265">
        <v>25.88</v>
      </c>
      <c r="E28" s="265">
        <v>30.09</v>
      </c>
      <c r="F28" s="265">
        <v>41.11</v>
      </c>
      <c r="G28" s="265">
        <v>539.19000000000005</v>
      </c>
      <c r="H28" s="265">
        <v>0</v>
      </c>
      <c r="I28" s="203">
        <v>0.06</v>
      </c>
      <c r="J28" s="203">
        <v>3</v>
      </c>
      <c r="K28" s="203">
        <v>18.66</v>
      </c>
      <c r="L28" s="203">
        <v>34.22</v>
      </c>
      <c r="M28" s="203">
        <v>95.19</v>
      </c>
      <c r="N28" s="203">
        <v>0.82</v>
      </c>
    </row>
    <row r="29" spans="1:14">
      <c r="A29" s="203" t="s">
        <v>230</v>
      </c>
      <c r="B29" s="204" t="s">
        <v>278</v>
      </c>
      <c r="C29" s="247">
        <v>60</v>
      </c>
      <c r="D29" s="205">
        <v>0.66</v>
      </c>
      <c r="E29" s="205">
        <v>0.12</v>
      </c>
      <c r="F29" s="205">
        <v>2.2799999999999998</v>
      </c>
      <c r="G29" s="205">
        <v>14.4</v>
      </c>
      <c r="H29" s="228">
        <v>0</v>
      </c>
      <c r="I29" s="205">
        <v>0.04</v>
      </c>
      <c r="J29" s="205">
        <v>15</v>
      </c>
      <c r="K29" s="205">
        <v>8.4</v>
      </c>
      <c r="L29" s="205">
        <v>12</v>
      </c>
      <c r="M29" s="205">
        <v>15.6</v>
      </c>
      <c r="N29" s="205">
        <v>0.54</v>
      </c>
    </row>
    <row r="30" spans="1:14" s="72" customFormat="1">
      <c r="A30" s="203" t="s">
        <v>230</v>
      </c>
      <c r="B30" s="204" t="s">
        <v>277</v>
      </c>
      <c r="C30" s="229">
        <v>60</v>
      </c>
      <c r="D30" s="205">
        <v>0.42</v>
      </c>
      <c r="E30" s="205">
        <v>0.06</v>
      </c>
      <c r="F30" s="205">
        <v>0</v>
      </c>
      <c r="G30" s="205">
        <v>6.6</v>
      </c>
      <c r="H30" s="228">
        <v>0</v>
      </c>
      <c r="I30" s="205">
        <v>0.02</v>
      </c>
      <c r="J30" s="205">
        <v>4.2</v>
      </c>
      <c r="K30" s="205">
        <v>10.199999999999999</v>
      </c>
      <c r="L30" s="205">
        <v>8.4</v>
      </c>
      <c r="M30" s="205">
        <v>18</v>
      </c>
      <c r="N30" s="205">
        <v>0.3</v>
      </c>
    </row>
    <row r="31" spans="1:14" s="72" customFormat="1">
      <c r="A31" s="203" t="s">
        <v>30</v>
      </c>
      <c r="B31" s="204" t="s">
        <v>44</v>
      </c>
      <c r="C31" s="204">
        <v>50</v>
      </c>
      <c r="D31" s="205">
        <v>3.8</v>
      </c>
      <c r="E31" s="205">
        <v>0.4</v>
      </c>
      <c r="F31" s="205">
        <v>24.6</v>
      </c>
      <c r="G31" s="205">
        <v>117.5</v>
      </c>
      <c r="H31" s="205">
        <v>0</v>
      </c>
      <c r="I31" s="205">
        <v>0.06</v>
      </c>
      <c r="J31" s="205">
        <v>0</v>
      </c>
      <c r="K31" s="205">
        <v>10</v>
      </c>
      <c r="L31" s="205">
        <v>7</v>
      </c>
      <c r="M31" s="205">
        <v>32.5</v>
      </c>
      <c r="N31" s="205">
        <v>0.55000000000000004</v>
      </c>
    </row>
    <row r="32" spans="1:14" s="72" customFormat="1">
      <c r="A32" s="203" t="s">
        <v>249</v>
      </c>
      <c r="B32" s="204" t="s">
        <v>43</v>
      </c>
      <c r="C32" s="204">
        <v>40</v>
      </c>
      <c r="D32" s="205">
        <v>3</v>
      </c>
      <c r="E32" s="205">
        <f>1.2*C32/100</f>
        <v>0.48</v>
      </c>
      <c r="F32" s="205">
        <f>34.2*C32/100</f>
        <v>13.68</v>
      </c>
      <c r="G32" s="205">
        <f>181*C32/100</f>
        <v>72.400000000000006</v>
      </c>
      <c r="H32" s="205">
        <v>0</v>
      </c>
      <c r="I32" s="205">
        <f>0.11*C32/100</f>
        <v>4.4000000000000004E-2</v>
      </c>
      <c r="J32" s="205">
        <v>0</v>
      </c>
      <c r="K32" s="205">
        <f>34*C32/100</f>
        <v>13.6</v>
      </c>
      <c r="L32" s="205">
        <f>41*C32/100</f>
        <v>16.399999999999999</v>
      </c>
      <c r="M32" s="205">
        <f>120*C32/100</f>
        <v>48</v>
      </c>
      <c r="N32" s="205">
        <f>2.3*C32/100</f>
        <v>0.92</v>
      </c>
    </row>
    <row r="33" spans="1:14" s="72" customFormat="1" ht="18" customHeight="1">
      <c r="A33" s="203" t="s">
        <v>235</v>
      </c>
      <c r="B33" s="204" t="s">
        <v>88</v>
      </c>
      <c r="C33" s="204">
        <v>200</v>
      </c>
      <c r="D33" s="205">
        <v>0.68</v>
      </c>
      <c r="E33" s="205">
        <v>0.28000000000000003</v>
      </c>
      <c r="F33" s="205">
        <v>29.62</v>
      </c>
      <c r="G33" s="205">
        <v>136.6</v>
      </c>
      <c r="H33" s="205">
        <v>0</v>
      </c>
      <c r="I33" s="205">
        <v>0.02</v>
      </c>
      <c r="J33" s="205">
        <v>200</v>
      </c>
      <c r="K33" s="205">
        <v>12.6</v>
      </c>
      <c r="L33" s="205">
        <v>3.4</v>
      </c>
      <c r="M33" s="230">
        <v>3.4</v>
      </c>
      <c r="N33" s="205">
        <v>0.66</v>
      </c>
    </row>
    <row r="34" spans="1:14" s="72" customFormat="1" ht="17.399999999999999">
      <c r="A34" s="203"/>
      <c r="B34" s="203" t="s">
        <v>146</v>
      </c>
      <c r="C34" s="203">
        <v>660</v>
      </c>
      <c r="D34" s="203">
        <f t="shared" ref="D34:N34" si="4">SUM(D28:D33)</f>
        <v>34.440000000000005</v>
      </c>
      <c r="E34" s="203">
        <f t="shared" si="4"/>
        <v>31.43</v>
      </c>
      <c r="F34" s="203">
        <f t="shared" si="4"/>
        <v>111.29000000000002</v>
      </c>
      <c r="G34" s="203">
        <f t="shared" si="4"/>
        <v>886.69</v>
      </c>
      <c r="H34" s="203">
        <f t="shared" si="4"/>
        <v>0</v>
      </c>
      <c r="I34" s="203">
        <f t="shared" si="4"/>
        <v>0.24399999999999999</v>
      </c>
      <c r="J34" s="203">
        <f t="shared" si="4"/>
        <v>222.2</v>
      </c>
      <c r="K34" s="203">
        <f t="shared" si="4"/>
        <v>73.460000000000008</v>
      </c>
      <c r="L34" s="203">
        <f t="shared" si="4"/>
        <v>81.42</v>
      </c>
      <c r="M34" s="203">
        <f t="shared" si="4"/>
        <v>212.69</v>
      </c>
      <c r="N34" s="203">
        <f t="shared" si="4"/>
        <v>3.79</v>
      </c>
    </row>
    <row r="35" spans="1:14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s="72" customFormat="1">
      <c r="A36" s="203" t="s">
        <v>96</v>
      </c>
      <c r="B36" s="204" t="s">
        <v>97</v>
      </c>
      <c r="C36" s="204">
        <v>200</v>
      </c>
      <c r="D36" s="205">
        <v>1.8</v>
      </c>
      <c r="E36" s="205">
        <v>5</v>
      </c>
      <c r="F36" s="205">
        <v>8.4</v>
      </c>
      <c r="G36" s="205">
        <v>101.3</v>
      </c>
      <c r="H36" s="205">
        <v>4</v>
      </c>
      <c r="I36" s="205">
        <v>0.04</v>
      </c>
      <c r="J36" s="205">
        <v>0.6</v>
      </c>
      <c r="K36" s="205">
        <v>248</v>
      </c>
      <c r="L36" s="205">
        <v>28</v>
      </c>
      <c r="M36" s="205">
        <v>184</v>
      </c>
      <c r="N36" s="205">
        <v>0.2</v>
      </c>
    </row>
    <row r="37" spans="1:14">
      <c r="A37" s="203"/>
      <c r="B37" s="203" t="s">
        <v>65</v>
      </c>
      <c r="C37" s="204">
        <v>200</v>
      </c>
      <c r="D37" s="205">
        <v>1.8</v>
      </c>
      <c r="E37" s="205">
        <v>5</v>
      </c>
      <c r="F37" s="205">
        <v>8.4</v>
      </c>
      <c r="G37" s="205">
        <v>101.3</v>
      </c>
      <c r="H37" s="205">
        <v>4</v>
      </c>
      <c r="I37" s="205">
        <v>0.04</v>
      </c>
      <c r="J37" s="205">
        <v>0.6</v>
      </c>
      <c r="K37" s="205">
        <v>248</v>
      </c>
      <c r="L37" s="205">
        <v>28</v>
      </c>
      <c r="M37" s="205">
        <v>184</v>
      </c>
      <c r="N37" s="205">
        <v>0.2</v>
      </c>
    </row>
    <row r="38" spans="1:14" s="72" customFormat="1">
      <c r="A38" s="203"/>
      <c r="B38" s="204"/>
      <c r="C38" s="204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</row>
    <row r="39" spans="1:14" s="72" customFormat="1" ht="17.399999999999999">
      <c r="A39" s="203"/>
      <c r="B39" s="203" t="s">
        <v>66</v>
      </c>
      <c r="C39" s="203">
        <f t="shared" ref="C39:N39" si="5">SUM(C10+C13+C22+C26+C34+C37)</f>
        <v>2704</v>
      </c>
      <c r="D39" s="203">
        <f t="shared" si="5"/>
        <v>102.8</v>
      </c>
      <c r="E39" s="203">
        <f t="shared" si="5"/>
        <v>121.94</v>
      </c>
      <c r="F39" s="203">
        <f t="shared" si="5"/>
        <v>425.89</v>
      </c>
      <c r="G39" s="203">
        <f t="shared" si="5"/>
        <v>3276.4500000000003</v>
      </c>
      <c r="H39" s="203">
        <f t="shared" si="5"/>
        <v>194.96</v>
      </c>
      <c r="I39" s="203">
        <f t="shared" si="5"/>
        <v>5.9260000000000002</v>
      </c>
      <c r="J39" s="203">
        <f t="shared" si="5"/>
        <v>309.93</v>
      </c>
      <c r="K39" s="203">
        <f t="shared" si="5"/>
        <v>1195.92</v>
      </c>
      <c r="L39" s="203">
        <f t="shared" si="5"/>
        <v>520.76</v>
      </c>
      <c r="M39" s="203">
        <f t="shared" si="5"/>
        <v>1646.1000000000001</v>
      </c>
      <c r="N39" s="203">
        <f t="shared" si="5"/>
        <v>15.579999999999998</v>
      </c>
    </row>
    <row r="40" spans="1:14" s="72" customFormat="1">
      <c r="A40" s="203"/>
      <c r="B40" s="211"/>
      <c r="C40" s="204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</row>
    <row r="41" spans="1:14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4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  <row r="43" spans="1:14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>
        <v>9</v>
      </c>
    </row>
    <row r="44" spans="1:14">
      <c r="A44" s="251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rowBreaks count="1" manualBreakCount="1">
    <brk id="4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N43"/>
  <sheetViews>
    <sheetView view="pageBreakPreview" topLeftCell="B1" zoomScale="60" workbookViewId="0">
      <selection activeCell="N30" sqref="N30"/>
    </sheetView>
  </sheetViews>
  <sheetFormatPr defaultRowHeight="18"/>
  <cols>
    <col min="1" max="1" width="14" style="214" customWidth="1"/>
    <col min="2" max="2" width="58.5546875" style="214" customWidth="1"/>
    <col min="3" max="3" width="13.6640625" style="214" customWidth="1"/>
    <col min="4" max="4" width="13.109375" style="214" customWidth="1"/>
    <col min="5" max="5" width="9.88671875" style="214" customWidth="1"/>
    <col min="6" max="7" width="10.6640625" style="214" customWidth="1"/>
    <col min="8" max="10" width="9.109375" style="214"/>
    <col min="11" max="11" width="10" style="214" customWidth="1"/>
    <col min="12" max="12" width="10.33203125" style="214" customWidth="1"/>
    <col min="13" max="13" width="9.88671875" style="214" customWidth="1"/>
    <col min="14" max="14" width="9.109375" style="214"/>
  </cols>
  <sheetData>
    <row r="1" spans="1:14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ht="24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ht="20.25" customHeight="1">
      <c r="A4" s="273"/>
      <c r="B4" s="255" t="s">
        <v>152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72" customFormat="1" ht="20.25" customHeight="1">
      <c r="A5" s="203"/>
      <c r="B5" s="212" t="s">
        <v>196</v>
      </c>
      <c r="C5" s="237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4" s="72" customFormat="1" ht="20.25" customHeight="1">
      <c r="A6" s="203"/>
      <c r="B6" s="207" t="s">
        <v>68</v>
      </c>
      <c r="C6" s="227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</row>
    <row r="7" spans="1:14" s="72" customFormat="1" ht="20.25" customHeight="1">
      <c r="A7" s="203" t="s">
        <v>147</v>
      </c>
      <c r="B7" s="268" t="s">
        <v>148</v>
      </c>
      <c r="C7" s="253" t="s">
        <v>197</v>
      </c>
      <c r="D7" s="205">
        <v>19.829999999999998</v>
      </c>
      <c r="E7" s="205">
        <v>34.299999999999997</v>
      </c>
      <c r="F7" s="205">
        <v>2.84</v>
      </c>
      <c r="G7" s="205">
        <v>400.78</v>
      </c>
      <c r="H7" s="230">
        <v>418.24</v>
      </c>
      <c r="I7" s="205">
        <v>0.1</v>
      </c>
      <c r="J7" s="205">
        <v>0.66</v>
      </c>
      <c r="K7" s="205">
        <v>291.83999999999997</v>
      </c>
      <c r="L7" s="205">
        <v>26.09</v>
      </c>
      <c r="M7" s="205">
        <v>351.9</v>
      </c>
      <c r="N7" s="205">
        <v>3.08</v>
      </c>
    </row>
    <row r="8" spans="1:14" ht="20.25" customHeight="1">
      <c r="A8" s="203" t="s">
        <v>263</v>
      </c>
      <c r="B8" s="204" t="s">
        <v>3</v>
      </c>
      <c r="C8" s="229">
        <v>60</v>
      </c>
      <c r="D8" s="205">
        <v>1.1399999999999999</v>
      </c>
      <c r="E8" s="205">
        <v>5.34</v>
      </c>
      <c r="F8" s="205">
        <v>4.62</v>
      </c>
      <c r="G8" s="205">
        <v>71.400000000000006</v>
      </c>
      <c r="H8" s="228">
        <v>0</v>
      </c>
      <c r="I8" s="205">
        <v>0.01</v>
      </c>
      <c r="J8" s="205">
        <v>4.2</v>
      </c>
      <c r="K8" s="205">
        <v>24.6</v>
      </c>
      <c r="L8" s="205">
        <v>9</v>
      </c>
      <c r="M8" s="205">
        <v>22.2</v>
      </c>
      <c r="N8" s="205">
        <v>0.42</v>
      </c>
    </row>
    <row r="9" spans="1:14" ht="18.75" customHeight="1">
      <c r="A9" s="203" t="s">
        <v>208</v>
      </c>
      <c r="B9" s="204" t="s">
        <v>251</v>
      </c>
      <c r="C9" s="231">
        <v>20</v>
      </c>
      <c r="D9" s="205">
        <v>7.0000000000000007E-2</v>
      </c>
      <c r="E9" s="205">
        <v>7.8</v>
      </c>
      <c r="F9" s="205">
        <v>0.1</v>
      </c>
      <c r="G9" s="205">
        <v>70.900000000000006</v>
      </c>
      <c r="H9" s="228">
        <v>45</v>
      </c>
      <c r="I9" s="205">
        <v>0</v>
      </c>
      <c r="J9" s="205">
        <v>0</v>
      </c>
      <c r="K9" s="205">
        <v>1.8</v>
      </c>
      <c r="L9" s="205">
        <v>0</v>
      </c>
      <c r="M9" s="205">
        <v>2.6</v>
      </c>
      <c r="N9" s="205">
        <v>0.02</v>
      </c>
    </row>
    <row r="10" spans="1:14" s="72" customFormat="1" ht="20.25" customHeight="1">
      <c r="A10" s="203" t="s">
        <v>30</v>
      </c>
      <c r="B10" s="204" t="s">
        <v>31</v>
      </c>
      <c r="C10" s="204">
        <v>30</v>
      </c>
      <c r="D10" s="205">
        <f>7.7*C10/100</f>
        <v>2.31</v>
      </c>
      <c r="E10" s="205">
        <f>3*C10/100</f>
        <v>0.9</v>
      </c>
      <c r="F10" s="205">
        <f>49.8*C10/100</f>
        <v>14.94</v>
      </c>
      <c r="G10" s="205">
        <f>262*C10/100</f>
        <v>78.599999999999994</v>
      </c>
      <c r="H10" s="205">
        <v>0</v>
      </c>
      <c r="I10" s="205">
        <f>0.16*C10/100</f>
        <v>4.8000000000000001E-2</v>
      </c>
      <c r="J10" s="205">
        <v>0</v>
      </c>
      <c r="K10" s="205">
        <f>26*C10/100</f>
        <v>7.8</v>
      </c>
      <c r="L10" s="205">
        <f>35*C10/100</f>
        <v>10.5</v>
      </c>
      <c r="M10" s="205">
        <f>83*C10/100</f>
        <v>24.9</v>
      </c>
      <c r="N10" s="205">
        <f>1.6*C10/100</f>
        <v>0.48</v>
      </c>
    </row>
    <row r="11" spans="1:14" s="72" customFormat="1" ht="20.25" customHeight="1">
      <c r="A11" s="203" t="s">
        <v>236</v>
      </c>
      <c r="B11" s="204" t="s">
        <v>60</v>
      </c>
      <c r="C11" s="232" t="s">
        <v>61</v>
      </c>
      <c r="D11" s="205">
        <v>0.06</v>
      </c>
      <c r="E11" s="205">
        <v>0.01</v>
      </c>
      <c r="F11" s="205">
        <v>15.18</v>
      </c>
      <c r="G11" s="205">
        <v>62.23</v>
      </c>
      <c r="H11" s="205">
        <v>0</v>
      </c>
      <c r="I11" s="205">
        <v>0</v>
      </c>
      <c r="J11" s="205">
        <v>2.8</v>
      </c>
      <c r="K11" s="205">
        <v>3.25</v>
      </c>
      <c r="L11" s="205">
        <v>0.84</v>
      </c>
      <c r="M11" s="230">
        <v>1.54</v>
      </c>
      <c r="N11" s="205">
        <v>0.09</v>
      </c>
    </row>
    <row r="12" spans="1:14" s="72" customFormat="1" ht="20.25" customHeight="1">
      <c r="A12" s="203"/>
      <c r="B12" s="203" t="s">
        <v>134</v>
      </c>
      <c r="C12" s="205">
        <v>492</v>
      </c>
      <c r="D12" s="203">
        <f t="shared" ref="D12:N12" si="0">SUM(D7:D11)</f>
        <v>23.409999999999997</v>
      </c>
      <c r="E12" s="203">
        <f t="shared" si="0"/>
        <v>48.349999999999994</v>
      </c>
      <c r="F12" s="203">
        <f t="shared" si="0"/>
        <v>37.68</v>
      </c>
      <c r="G12" s="203">
        <f t="shared" si="0"/>
        <v>683.91</v>
      </c>
      <c r="H12" s="203">
        <f t="shared" si="0"/>
        <v>463.24</v>
      </c>
      <c r="I12" s="203">
        <f t="shared" si="0"/>
        <v>0.158</v>
      </c>
      <c r="J12" s="203">
        <f t="shared" si="0"/>
        <v>7.66</v>
      </c>
      <c r="K12" s="203">
        <f t="shared" si="0"/>
        <v>329.29</v>
      </c>
      <c r="L12" s="203">
        <f t="shared" si="0"/>
        <v>46.430000000000007</v>
      </c>
      <c r="M12" s="203">
        <f t="shared" si="0"/>
        <v>403.14</v>
      </c>
      <c r="N12" s="203">
        <f t="shared" si="0"/>
        <v>4.09</v>
      </c>
    </row>
    <row r="13" spans="1:14" s="72" customFormat="1" ht="20.25" customHeight="1">
      <c r="A13" s="203"/>
      <c r="B13" s="207" t="s">
        <v>33</v>
      </c>
      <c r="C13" s="205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</row>
    <row r="14" spans="1:14" ht="20.25" customHeight="1">
      <c r="A14" s="203" t="s">
        <v>199</v>
      </c>
      <c r="B14" s="208" t="s">
        <v>104</v>
      </c>
      <c r="C14" s="235">
        <v>200</v>
      </c>
      <c r="D14" s="203">
        <v>1.8</v>
      </c>
      <c r="E14" s="203">
        <v>0</v>
      </c>
      <c r="F14" s="203">
        <v>16.2</v>
      </c>
      <c r="G14" s="203">
        <v>86</v>
      </c>
      <c r="H14" s="234">
        <v>0</v>
      </c>
      <c r="I14" s="203">
        <v>0</v>
      </c>
      <c r="J14" s="203">
        <v>120</v>
      </c>
      <c r="K14" s="203">
        <v>68</v>
      </c>
      <c r="L14" s="203">
        <v>26</v>
      </c>
      <c r="M14" s="203">
        <v>46</v>
      </c>
      <c r="N14" s="203">
        <v>0.6</v>
      </c>
    </row>
    <row r="15" spans="1:14" ht="20.25" customHeight="1">
      <c r="A15" s="203"/>
      <c r="B15" s="203" t="s">
        <v>105</v>
      </c>
      <c r="C15" s="204">
        <f t="shared" ref="C15:N15" si="1">SUM(C14:C14)</f>
        <v>200</v>
      </c>
      <c r="D15" s="204">
        <f t="shared" si="1"/>
        <v>1.8</v>
      </c>
      <c r="E15" s="204">
        <f t="shared" si="1"/>
        <v>0</v>
      </c>
      <c r="F15" s="204">
        <f t="shared" si="1"/>
        <v>16.2</v>
      </c>
      <c r="G15" s="204">
        <f t="shared" si="1"/>
        <v>86</v>
      </c>
      <c r="H15" s="204">
        <f t="shared" si="1"/>
        <v>0</v>
      </c>
      <c r="I15" s="204">
        <f t="shared" si="1"/>
        <v>0</v>
      </c>
      <c r="J15" s="204">
        <f t="shared" si="1"/>
        <v>120</v>
      </c>
      <c r="K15" s="204">
        <f t="shared" si="1"/>
        <v>68</v>
      </c>
      <c r="L15" s="204">
        <f t="shared" si="1"/>
        <v>26</v>
      </c>
      <c r="M15" s="204">
        <f t="shared" si="1"/>
        <v>46</v>
      </c>
      <c r="N15" s="204">
        <f t="shared" si="1"/>
        <v>0.6</v>
      </c>
    </row>
    <row r="16" spans="1:14" s="72" customFormat="1" ht="20.25" customHeight="1">
      <c r="A16" s="203"/>
      <c r="B16" s="207" t="s">
        <v>36</v>
      </c>
      <c r="C16" s="227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</row>
    <row r="17" spans="1:14" s="72" customFormat="1" ht="20.25" customHeight="1">
      <c r="A17" s="203" t="s">
        <v>245</v>
      </c>
      <c r="B17" s="204" t="s">
        <v>38</v>
      </c>
      <c r="C17" s="204">
        <v>200</v>
      </c>
      <c r="D17" s="205">
        <v>3.5</v>
      </c>
      <c r="E17" s="205">
        <v>4.5</v>
      </c>
      <c r="F17" s="205">
        <v>16.5</v>
      </c>
      <c r="G17" s="205">
        <v>120.8</v>
      </c>
      <c r="H17" s="205">
        <v>0.06</v>
      </c>
      <c r="I17" s="205">
        <v>0.17</v>
      </c>
      <c r="J17" s="205">
        <v>9.6</v>
      </c>
      <c r="K17" s="205">
        <v>23.2</v>
      </c>
      <c r="L17" s="205">
        <v>28</v>
      </c>
      <c r="M17" s="236">
        <v>70.400000000000006</v>
      </c>
      <c r="N17" s="205">
        <v>1.6</v>
      </c>
    </row>
    <row r="18" spans="1:14" s="72" customFormat="1" ht="20.25" customHeight="1">
      <c r="A18" s="203" t="s">
        <v>215</v>
      </c>
      <c r="B18" s="205" t="s">
        <v>126</v>
      </c>
      <c r="C18" s="253" t="s">
        <v>163</v>
      </c>
      <c r="D18" s="205">
        <v>38.700000000000003</v>
      </c>
      <c r="E18" s="205">
        <v>25.24</v>
      </c>
      <c r="F18" s="205">
        <v>12.555</v>
      </c>
      <c r="G18" s="205">
        <v>434.45</v>
      </c>
      <c r="H18" s="205">
        <v>31.05</v>
      </c>
      <c r="I18" s="205">
        <v>6.8000000000000005E-2</v>
      </c>
      <c r="J18" s="205">
        <v>5.67</v>
      </c>
      <c r="K18" s="230">
        <v>65.47</v>
      </c>
      <c r="L18" s="205">
        <v>16.690000000000001</v>
      </c>
      <c r="M18" s="205">
        <v>74.069999999999993</v>
      </c>
      <c r="N18" s="205">
        <v>0.67500000000000004</v>
      </c>
    </row>
    <row r="19" spans="1:14" s="72" customFormat="1" ht="20.25" customHeight="1">
      <c r="A19" s="203" t="s">
        <v>189</v>
      </c>
      <c r="B19" s="204" t="s">
        <v>190</v>
      </c>
      <c r="C19" s="232">
        <v>160</v>
      </c>
      <c r="D19" s="205">
        <v>2.96</v>
      </c>
      <c r="E19" s="205">
        <v>11.86</v>
      </c>
      <c r="F19" s="205">
        <v>17.79</v>
      </c>
      <c r="G19" s="205">
        <v>190.96</v>
      </c>
      <c r="H19" s="205">
        <v>0</v>
      </c>
      <c r="I19" s="205">
        <v>0.06</v>
      </c>
      <c r="J19" s="205">
        <v>22</v>
      </c>
      <c r="K19" s="205">
        <v>63.33</v>
      </c>
      <c r="L19" s="205">
        <v>38.74</v>
      </c>
      <c r="M19" s="205">
        <v>80.38</v>
      </c>
      <c r="N19" s="205">
        <v>2.33</v>
      </c>
    </row>
    <row r="20" spans="1:14" s="160" customFormat="1" ht="20.25" customHeight="1">
      <c r="A20" s="203" t="s">
        <v>249</v>
      </c>
      <c r="B20" s="204" t="s">
        <v>43</v>
      </c>
      <c r="C20" s="204">
        <v>40</v>
      </c>
      <c r="D20" s="205">
        <v>3</v>
      </c>
      <c r="E20" s="205">
        <f>1.2*C20/100</f>
        <v>0.48</v>
      </c>
      <c r="F20" s="205">
        <f>34.2*C20/100</f>
        <v>13.68</v>
      </c>
      <c r="G20" s="205">
        <f>181*C20/100</f>
        <v>72.400000000000006</v>
      </c>
      <c r="H20" s="205">
        <v>0</v>
      </c>
      <c r="I20" s="205">
        <f>0.11*C20/100</f>
        <v>4.4000000000000004E-2</v>
      </c>
      <c r="J20" s="205">
        <v>0</v>
      </c>
      <c r="K20" s="205">
        <f>34*C20/100</f>
        <v>13.6</v>
      </c>
      <c r="L20" s="205">
        <f>41*C20/100</f>
        <v>16.399999999999999</v>
      </c>
      <c r="M20" s="205">
        <f>120*C20/100</f>
        <v>48</v>
      </c>
      <c r="N20" s="205">
        <f>2.3*C20/100</f>
        <v>0.92</v>
      </c>
    </row>
    <row r="21" spans="1:14" s="72" customFormat="1" ht="20.25" customHeight="1">
      <c r="A21" s="203" t="s">
        <v>30</v>
      </c>
      <c r="B21" s="204" t="s">
        <v>44</v>
      </c>
      <c r="C21" s="204">
        <v>80</v>
      </c>
      <c r="D21" s="205">
        <f>7.7*C21/100</f>
        <v>6.16</v>
      </c>
      <c r="E21" s="205">
        <f>3*C21/100</f>
        <v>2.4</v>
      </c>
      <c r="F21" s="205">
        <f>49.8*C21/100</f>
        <v>39.840000000000003</v>
      </c>
      <c r="G21" s="205">
        <f>262*C21/100</f>
        <v>209.6</v>
      </c>
      <c r="H21" s="205">
        <v>0</v>
      </c>
      <c r="I21" s="205">
        <f>0.16*C21/100</f>
        <v>0.128</v>
      </c>
      <c r="J21" s="205">
        <v>0</v>
      </c>
      <c r="K21" s="205">
        <f>26*C21/100</f>
        <v>20.8</v>
      </c>
      <c r="L21" s="205">
        <f>35*C21/100</f>
        <v>28</v>
      </c>
      <c r="M21" s="205">
        <f>83*C21/100</f>
        <v>66.400000000000006</v>
      </c>
      <c r="N21" s="205">
        <f>1.6*C21/100</f>
        <v>1.28</v>
      </c>
    </row>
    <row r="22" spans="1:14" s="72" customFormat="1" ht="20.25" customHeight="1">
      <c r="A22" s="203" t="s">
        <v>211</v>
      </c>
      <c r="B22" s="204" t="s">
        <v>0</v>
      </c>
      <c r="C22" s="204">
        <v>200</v>
      </c>
      <c r="D22" s="205">
        <v>0</v>
      </c>
      <c r="E22" s="205">
        <v>0</v>
      </c>
      <c r="F22" s="205">
        <v>21.4</v>
      </c>
      <c r="G22" s="205">
        <v>86</v>
      </c>
      <c r="H22" s="205">
        <v>0</v>
      </c>
      <c r="I22" s="205">
        <v>0</v>
      </c>
      <c r="J22" s="205">
        <v>50</v>
      </c>
      <c r="K22" s="205">
        <v>0</v>
      </c>
      <c r="L22" s="205">
        <v>0</v>
      </c>
      <c r="M22" s="205">
        <v>0</v>
      </c>
      <c r="N22" s="205">
        <v>0</v>
      </c>
    </row>
    <row r="23" spans="1:14" s="72" customFormat="1" ht="20.25" customHeight="1">
      <c r="A23" s="203"/>
      <c r="B23" s="203" t="s">
        <v>45</v>
      </c>
      <c r="C23" s="203">
        <v>830</v>
      </c>
      <c r="D23" s="203">
        <f t="shared" ref="D23:N23" si="2">SUM(D17:D22)</f>
        <v>54.320000000000007</v>
      </c>
      <c r="E23" s="203">
        <f t="shared" si="2"/>
        <v>44.47999999999999</v>
      </c>
      <c r="F23" s="203">
        <f t="shared" si="2"/>
        <v>121.76500000000001</v>
      </c>
      <c r="G23" s="203">
        <f t="shared" si="2"/>
        <v>1114.21</v>
      </c>
      <c r="H23" s="203">
        <f t="shared" si="2"/>
        <v>31.11</v>
      </c>
      <c r="I23" s="203">
        <f t="shared" si="2"/>
        <v>0.47000000000000003</v>
      </c>
      <c r="J23" s="203">
        <f t="shared" si="2"/>
        <v>87.27</v>
      </c>
      <c r="K23" s="203">
        <f t="shared" si="2"/>
        <v>186.4</v>
      </c>
      <c r="L23" s="203">
        <f t="shared" si="2"/>
        <v>127.83000000000001</v>
      </c>
      <c r="M23" s="203">
        <f t="shared" si="2"/>
        <v>339.25</v>
      </c>
      <c r="N23" s="203">
        <f t="shared" si="2"/>
        <v>6.8050000000000006</v>
      </c>
    </row>
    <row r="24" spans="1:14" s="72" customFormat="1" ht="20.25" customHeight="1">
      <c r="A24" s="203"/>
      <c r="B24" s="207" t="s">
        <v>46</v>
      </c>
      <c r="C24" s="227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</row>
    <row r="25" spans="1:14" s="72" customFormat="1" ht="36" customHeight="1">
      <c r="A25" s="203" t="s">
        <v>260</v>
      </c>
      <c r="B25" s="204" t="s">
        <v>259</v>
      </c>
      <c r="C25" s="232">
        <v>100</v>
      </c>
      <c r="D25" s="205">
        <v>13.34</v>
      </c>
      <c r="E25" s="205">
        <v>9.14</v>
      </c>
      <c r="F25" s="205">
        <v>41.67</v>
      </c>
      <c r="G25" s="205">
        <v>303.51</v>
      </c>
      <c r="H25" s="205">
        <v>62.35</v>
      </c>
      <c r="I25" s="205">
        <v>0.17</v>
      </c>
      <c r="J25" s="205">
        <v>0.18</v>
      </c>
      <c r="K25" s="205">
        <v>67.23</v>
      </c>
      <c r="L25" s="205">
        <v>17.79</v>
      </c>
      <c r="M25" s="205">
        <v>144.72</v>
      </c>
      <c r="N25" s="205">
        <v>1.02</v>
      </c>
    </row>
    <row r="26" spans="1:14" s="72" customFormat="1" ht="34.5" customHeight="1">
      <c r="A26" s="203" t="s">
        <v>239</v>
      </c>
      <c r="B26" s="204" t="s">
        <v>50</v>
      </c>
      <c r="C26" s="204">
        <v>200</v>
      </c>
      <c r="D26" s="205">
        <v>0</v>
      </c>
      <c r="E26" s="205">
        <v>0</v>
      </c>
      <c r="F26" s="205">
        <v>30.96</v>
      </c>
      <c r="G26" s="205">
        <v>124.4</v>
      </c>
      <c r="H26" s="205">
        <v>0</v>
      </c>
      <c r="I26" s="205">
        <v>0</v>
      </c>
      <c r="J26" s="205">
        <v>0</v>
      </c>
      <c r="K26" s="205">
        <v>0.3</v>
      </c>
      <c r="L26" s="205">
        <v>0</v>
      </c>
      <c r="M26" s="205">
        <v>0</v>
      </c>
      <c r="N26" s="205">
        <v>0.03</v>
      </c>
    </row>
    <row r="27" spans="1:14" s="72" customFormat="1" ht="20.25" customHeight="1">
      <c r="A27" s="203"/>
      <c r="B27" s="203" t="s">
        <v>51</v>
      </c>
      <c r="C27" s="203">
        <f>SUM(C25:C26)</f>
        <v>300</v>
      </c>
      <c r="D27" s="203">
        <f>SUM(D25:D26)</f>
        <v>13.34</v>
      </c>
      <c r="E27" s="203">
        <f t="shared" ref="E27:N27" si="3">SUM(E25:E26)</f>
        <v>9.14</v>
      </c>
      <c r="F27" s="203">
        <f t="shared" si="3"/>
        <v>72.63</v>
      </c>
      <c r="G27" s="203">
        <f t="shared" si="3"/>
        <v>427.90999999999997</v>
      </c>
      <c r="H27" s="203">
        <f t="shared" si="3"/>
        <v>62.35</v>
      </c>
      <c r="I27" s="203">
        <f t="shared" si="3"/>
        <v>0.17</v>
      </c>
      <c r="J27" s="203">
        <f t="shared" si="3"/>
        <v>0.18</v>
      </c>
      <c r="K27" s="203">
        <f t="shared" si="3"/>
        <v>67.53</v>
      </c>
      <c r="L27" s="203">
        <f t="shared" si="3"/>
        <v>17.79</v>
      </c>
      <c r="M27" s="203">
        <f t="shared" si="3"/>
        <v>144.72</v>
      </c>
      <c r="N27" s="203">
        <f t="shared" si="3"/>
        <v>1.05</v>
      </c>
    </row>
    <row r="28" spans="1:14" s="72" customFormat="1" ht="20.25" customHeight="1">
      <c r="A28" s="203"/>
      <c r="B28" s="212" t="s">
        <v>52</v>
      </c>
      <c r="C28" s="237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</row>
    <row r="29" spans="1:14" s="72" customFormat="1" ht="23.25" customHeight="1">
      <c r="A29" s="203" t="s">
        <v>261</v>
      </c>
      <c r="B29" s="204" t="s">
        <v>162</v>
      </c>
      <c r="C29" s="232" t="s">
        <v>163</v>
      </c>
      <c r="D29" s="205">
        <v>14.785</v>
      </c>
      <c r="E29" s="205">
        <v>22.04</v>
      </c>
      <c r="F29" s="205">
        <v>19.864999999999998</v>
      </c>
      <c r="G29" s="205">
        <v>338.63</v>
      </c>
      <c r="H29" s="205">
        <v>22.06</v>
      </c>
      <c r="I29" s="205">
        <v>0.14499999999999999</v>
      </c>
      <c r="J29" s="205">
        <v>9.81</v>
      </c>
      <c r="K29" s="205">
        <v>65.905000000000001</v>
      </c>
      <c r="L29" s="205">
        <v>19.940000000000001</v>
      </c>
      <c r="M29" s="205">
        <v>84.32</v>
      </c>
      <c r="N29" s="205">
        <v>1.27</v>
      </c>
    </row>
    <row r="30" spans="1:14" s="160" customFormat="1" ht="20.25" customHeight="1">
      <c r="A30" s="203" t="s">
        <v>221</v>
      </c>
      <c r="B30" s="268" t="s">
        <v>164</v>
      </c>
      <c r="C30" s="253">
        <v>160</v>
      </c>
      <c r="D30" s="205">
        <v>9.02</v>
      </c>
      <c r="E30" s="205">
        <v>10.14</v>
      </c>
      <c r="F30" s="205">
        <v>40.64</v>
      </c>
      <c r="G30" s="205">
        <v>289.58</v>
      </c>
      <c r="H30" s="205">
        <v>45</v>
      </c>
      <c r="I30" s="205">
        <v>0.31</v>
      </c>
      <c r="J30" s="205">
        <v>0</v>
      </c>
      <c r="K30" s="205">
        <v>16</v>
      </c>
      <c r="L30" s="205">
        <v>142</v>
      </c>
      <c r="M30" s="205">
        <v>214.18</v>
      </c>
      <c r="N30" s="205">
        <v>4.78</v>
      </c>
    </row>
    <row r="31" spans="1:14" s="72" customFormat="1" ht="20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05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4" s="72" customFormat="1" ht="20.25" customHeight="1">
      <c r="A32" s="203" t="s">
        <v>249</v>
      </c>
      <c r="B32" s="204" t="s">
        <v>43</v>
      </c>
      <c r="C32" s="204">
        <v>40</v>
      </c>
      <c r="D32" s="205">
        <v>3</v>
      </c>
      <c r="E32" s="205">
        <f>1.2*C32/100</f>
        <v>0.48</v>
      </c>
      <c r="F32" s="205">
        <f>34.2*C32/100</f>
        <v>13.68</v>
      </c>
      <c r="G32" s="205">
        <f>181*C32/100</f>
        <v>72.400000000000006</v>
      </c>
      <c r="H32" s="205">
        <v>0</v>
      </c>
      <c r="I32" s="205">
        <f>0.11*C32/100</f>
        <v>4.4000000000000004E-2</v>
      </c>
      <c r="J32" s="205">
        <v>0</v>
      </c>
      <c r="K32" s="205">
        <f>34*C32/100</f>
        <v>13.6</v>
      </c>
      <c r="L32" s="205">
        <f>41*C32/100</f>
        <v>16.399999999999999</v>
      </c>
      <c r="M32" s="205">
        <f>120*C32/100</f>
        <v>48</v>
      </c>
      <c r="N32" s="205">
        <f>2.3*C32/100</f>
        <v>0.92</v>
      </c>
    </row>
    <row r="33" spans="1:14" s="72" customFormat="1" ht="20.25" customHeight="1">
      <c r="A33" s="209" t="s">
        <v>231</v>
      </c>
      <c r="B33" s="210" t="s">
        <v>42</v>
      </c>
      <c r="C33" s="210">
        <v>200</v>
      </c>
      <c r="D33" s="242">
        <v>0.8</v>
      </c>
      <c r="E33" s="242">
        <v>0</v>
      </c>
      <c r="F33" s="242">
        <v>19.98</v>
      </c>
      <c r="G33" s="242">
        <v>104</v>
      </c>
      <c r="H33" s="242">
        <v>0</v>
      </c>
      <c r="I33" s="242">
        <v>0</v>
      </c>
      <c r="J33" s="242">
        <v>0.24</v>
      </c>
      <c r="K33" s="242">
        <v>0.4</v>
      </c>
      <c r="L33" s="242">
        <v>0</v>
      </c>
      <c r="M33" s="242">
        <v>0</v>
      </c>
      <c r="N33" s="242">
        <v>0.03</v>
      </c>
    </row>
    <row r="34" spans="1:14" s="72" customFormat="1" ht="20.25" customHeight="1">
      <c r="A34" s="203"/>
      <c r="B34" s="203" t="s">
        <v>146</v>
      </c>
      <c r="C34" s="203">
        <v>640</v>
      </c>
      <c r="D34" s="203">
        <f>SUM(D30:D33)</f>
        <v>16.669999999999998</v>
      </c>
      <c r="E34" s="203">
        <f t="shared" ref="E34:N34" si="4">SUM(E30:E33)</f>
        <v>12.120000000000001</v>
      </c>
      <c r="F34" s="203">
        <f t="shared" si="4"/>
        <v>99.2</v>
      </c>
      <c r="G34" s="203">
        <f t="shared" si="4"/>
        <v>596.98</v>
      </c>
      <c r="H34" s="203">
        <f t="shared" si="4"/>
        <v>45</v>
      </c>
      <c r="I34" s="203">
        <f t="shared" si="4"/>
        <v>0.434</v>
      </c>
      <c r="J34" s="203">
        <f t="shared" si="4"/>
        <v>0.24</v>
      </c>
      <c r="K34" s="203">
        <f t="shared" si="4"/>
        <v>43</v>
      </c>
      <c r="L34" s="203">
        <f t="shared" si="4"/>
        <v>175.9</v>
      </c>
      <c r="M34" s="203">
        <f t="shared" si="4"/>
        <v>303.68</v>
      </c>
      <c r="N34" s="203">
        <f t="shared" si="4"/>
        <v>6.53</v>
      </c>
    </row>
    <row r="35" spans="1:14" ht="15.7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ht="20.25" customHeight="1">
      <c r="A36" s="203" t="s">
        <v>96</v>
      </c>
      <c r="B36" s="204" t="s">
        <v>1</v>
      </c>
      <c r="C36" s="231">
        <v>180</v>
      </c>
      <c r="D36" s="203">
        <v>6.12</v>
      </c>
      <c r="E36" s="203">
        <v>4.5</v>
      </c>
      <c r="F36" s="203">
        <v>9.9</v>
      </c>
      <c r="G36" s="203">
        <v>104.58</v>
      </c>
      <c r="H36" s="234">
        <v>39.6</v>
      </c>
      <c r="I36" s="203">
        <v>4.3200000000000002E-2</v>
      </c>
      <c r="J36" s="203">
        <v>1.26</v>
      </c>
      <c r="K36" s="203">
        <v>194.4</v>
      </c>
      <c r="L36" s="203">
        <v>28.8</v>
      </c>
      <c r="M36" s="203">
        <v>169.2</v>
      </c>
      <c r="N36" s="203">
        <v>0.18</v>
      </c>
    </row>
    <row r="37" spans="1:14" ht="20.25" customHeight="1">
      <c r="A37" s="203"/>
      <c r="B37" s="203" t="s">
        <v>65</v>
      </c>
      <c r="C37" s="231">
        <v>180</v>
      </c>
      <c r="D37" s="203">
        <v>6.12</v>
      </c>
      <c r="E37" s="203">
        <v>4.5</v>
      </c>
      <c r="F37" s="203">
        <v>9.9</v>
      </c>
      <c r="G37" s="203">
        <v>104.58</v>
      </c>
      <c r="H37" s="234">
        <v>39.6</v>
      </c>
      <c r="I37" s="203">
        <v>4.3200000000000002E-2</v>
      </c>
      <c r="J37" s="203">
        <v>1.26</v>
      </c>
      <c r="K37" s="203">
        <v>194.4</v>
      </c>
      <c r="L37" s="203">
        <v>28.8</v>
      </c>
      <c r="M37" s="203">
        <v>169.2</v>
      </c>
      <c r="N37" s="203">
        <v>0.18</v>
      </c>
    </row>
    <row r="38" spans="1:14" s="72" customFormat="1" ht="20.25" customHeight="1">
      <c r="A38" s="203"/>
      <c r="B38" s="204"/>
      <c r="C38" s="204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</row>
    <row r="39" spans="1:14" s="72" customFormat="1" ht="20.25" customHeight="1">
      <c r="A39" s="203"/>
      <c r="B39" s="203" t="s">
        <v>66</v>
      </c>
      <c r="C39" s="203">
        <f>SUM(C12+C15+C23+C27+C34+C37)</f>
        <v>2642</v>
      </c>
      <c r="D39" s="203">
        <f t="shared" ref="D39:N39" si="5">SUM(D12+D15+D23+D27+D34+D37)</f>
        <v>115.66000000000001</v>
      </c>
      <c r="E39" s="203">
        <f t="shared" si="5"/>
        <v>118.58999999999999</v>
      </c>
      <c r="F39" s="203">
        <f t="shared" si="5"/>
        <v>357.375</v>
      </c>
      <c r="G39" s="203">
        <f t="shared" si="5"/>
        <v>3013.5899999999997</v>
      </c>
      <c r="H39" s="203">
        <f t="shared" si="5"/>
        <v>641.30000000000007</v>
      </c>
      <c r="I39" s="203">
        <f t="shared" si="5"/>
        <v>1.2751999999999999</v>
      </c>
      <c r="J39" s="203">
        <f t="shared" si="5"/>
        <v>216.61</v>
      </c>
      <c r="K39" s="203">
        <f t="shared" si="5"/>
        <v>888.62</v>
      </c>
      <c r="L39" s="203">
        <f t="shared" si="5"/>
        <v>422.75000000000006</v>
      </c>
      <c r="M39" s="203">
        <f t="shared" si="5"/>
        <v>1405.99</v>
      </c>
      <c r="N39" s="203">
        <f t="shared" si="5"/>
        <v>19.255000000000003</v>
      </c>
    </row>
    <row r="40" spans="1:14" s="72" customFormat="1" ht="20.25" customHeight="1">
      <c r="A40" s="203"/>
      <c r="B40" s="203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</row>
    <row r="41" spans="1:14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4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  <row r="43" spans="1:14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>
        <v>10</v>
      </c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80" zoomScaleSheetLayoutView="80" workbookViewId="0">
      <selection activeCell="B36" sqref="B36"/>
    </sheetView>
  </sheetViews>
  <sheetFormatPr defaultRowHeight="18"/>
  <cols>
    <col min="1" max="1" width="20.44140625" customWidth="1"/>
    <col min="2" max="2" width="36.88671875" customWidth="1"/>
    <col min="3" max="3" width="10.109375" style="213" customWidth="1"/>
    <col min="4" max="4" width="11.33203125" style="213" customWidth="1"/>
    <col min="5" max="5" width="10.5546875" style="213" customWidth="1"/>
    <col min="6" max="6" width="11.88671875" style="213" customWidth="1"/>
    <col min="7" max="7" width="13.33203125" style="213" customWidth="1"/>
    <col min="8" max="8" width="9.44140625" style="213" customWidth="1"/>
    <col min="9" max="9" width="8" style="213" customWidth="1"/>
    <col min="10" max="10" width="8.44140625" style="213" customWidth="1"/>
    <col min="11" max="11" width="11.5546875" style="213" customWidth="1"/>
    <col min="12" max="12" width="10.109375" style="213" customWidth="1"/>
    <col min="13" max="13" width="10.44140625" style="213" customWidth="1"/>
    <col min="14" max="14" width="9.88671875" style="213" customWidth="1"/>
  </cols>
  <sheetData>
    <row r="1" spans="1:14" s="240" customFormat="1" ht="34.5" customHeight="1">
      <c r="A1" s="304" t="s">
        <v>4</v>
      </c>
      <c r="B1" s="307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s="240" customFormat="1" ht="34.5" customHeight="1">
      <c r="A2" s="305"/>
      <c r="B2" s="308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s="240" customFormat="1" ht="34.5" customHeight="1">
      <c r="A3" s="306"/>
      <c r="B3" s="309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ht="19.5" customHeight="1">
      <c r="A4" s="200"/>
      <c r="B4" s="256" t="s">
        <v>21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4" ht="16.5" customHeight="1">
      <c r="A5" s="201"/>
      <c r="B5" s="202" t="s">
        <v>22</v>
      </c>
      <c r="C5" s="22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4" ht="18.75" customHeight="1">
      <c r="A6" s="201"/>
      <c r="B6" s="202" t="s">
        <v>23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4" ht="34.5" customHeight="1">
      <c r="A7" s="203" t="s">
        <v>24</v>
      </c>
      <c r="B7" s="204" t="s">
        <v>25</v>
      </c>
      <c r="C7" s="204">
        <v>250</v>
      </c>
      <c r="D7" s="205">
        <v>7</v>
      </c>
      <c r="E7" s="205">
        <v>12.85</v>
      </c>
      <c r="F7" s="230">
        <v>48.46</v>
      </c>
      <c r="G7" s="205">
        <v>338.6</v>
      </c>
      <c r="H7" s="228">
        <v>73.86</v>
      </c>
      <c r="I7" s="205">
        <v>9.0999999999999998E-2</v>
      </c>
      <c r="J7" s="205">
        <v>1.47</v>
      </c>
      <c r="K7" s="236">
        <v>146</v>
      </c>
      <c r="L7" s="205">
        <v>22.25</v>
      </c>
      <c r="M7" s="205">
        <v>135.16999999999999</v>
      </c>
      <c r="N7" s="205">
        <v>0.54500000000000004</v>
      </c>
    </row>
    <row r="8" spans="1:14" ht="17.25" customHeight="1">
      <c r="A8" s="203" t="s">
        <v>198</v>
      </c>
      <c r="B8" s="205" t="s">
        <v>27</v>
      </c>
      <c r="C8" s="205">
        <v>200</v>
      </c>
      <c r="D8" s="205">
        <v>3.8</v>
      </c>
      <c r="E8" s="205">
        <v>3.8</v>
      </c>
      <c r="F8" s="205">
        <v>25.06</v>
      </c>
      <c r="G8" s="205">
        <v>151.36000000000001</v>
      </c>
      <c r="H8" s="228">
        <v>20</v>
      </c>
      <c r="I8" s="205">
        <v>0.04</v>
      </c>
      <c r="J8" s="205">
        <v>1.3</v>
      </c>
      <c r="K8" s="205">
        <v>125.72</v>
      </c>
      <c r="L8" s="205">
        <v>31</v>
      </c>
      <c r="M8" s="205">
        <v>116.2</v>
      </c>
      <c r="N8" s="205">
        <v>1.04</v>
      </c>
    </row>
    <row r="9" spans="1:14" ht="15" customHeight="1">
      <c r="A9" s="206" t="s">
        <v>28</v>
      </c>
      <c r="B9" s="205" t="s">
        <v>29</v>
      </c>
      <c r="C9" s="205">
        <v>50</v>
      </c>
      <c r="D9" s="205">
        <v>5.8</v>
      </c>
      <c r="E9" s="205">
        <v>9.35</v>
      </c>
      <c r="F9" s="205">
        <v>14.82</v>
      </c>
      <c r="G9" s="205">
        <v>167.64</v>
      </c>
      <c r="H9" s="228">
        <v>66</v>
      </c>
      <c r="I9" s="205">
        <v>0.04</v>
      </c>
      <c r="J9" s="205">
        <v>0.11</v>
      </c>
      <c r="K9" s="205">
        <v>139.08000000000001</v>
      </c>
      <c r="L9" s="205">
        <v>9.4499999999999993</v>
      </c>
      <c r="M9" s="205">
        <v>96.06</v>
      </c>
      <c r="N9" s="205">
        <v>0.49</v>
      </c>
    </row>
    <row r="10" spans="1:14">
      <c r="A10" s="203" t="s">
        <v>30</v>
      </c>
      <c r="B10" s="204" t="s">
        <v>31</v>
      </c>
      <c r="C10" s="231">
        <v>50</v>
      </c>
      <c r="D10" s="205">
        <v>3.8</v>
      </c>
      <c r="E10" s="205">
        <v>0.4</v>
      </c>
      <c r="F10" s="205">
        <v>24.6</v>
      </c>
      <c r="G10" s="205">
        <v>117.5</v>
      </c>
      <c r="H10" s="228">
        <v>0</v>
      </c>
      <c r="I10" s="205">
        <v>0.06</v>
      </c>
      <c r="J10" s="205">
        <v>0</v>
      </c>
      <c r="K10" s="205">
        <v>10</v>
      </c>
      <c r="L10" s="205">
        <v>7</v>
      </c>
      <c r="M10" s="205">
        <v>32.5</v>
      </c>
      <c r="N10" s="205">
        <v>0.55000000000000004</v>
      </c>
    </row>
    <row r="11" spans="1:14" ht="15" customHeight="1">
      <c r="A11" s="203"/>
      <c r="B11" s="203" t="s">
        <v>32</v>
      </c>
      <c r="C11" s="225">
        <f>SUM(C7:C10)</f>
        <v>550</v>
      </c>
      <c r="D11" s="203">
        <f>SUM(D7:D10)</f>
        <v>20.400000000000002</v>
      </c>
      <c r="E11" s="203">
        <f t="shared" ref="E11:N11" si="0">SUM(E7:E10)</f>
        <v>26.4</v>
      </c>
      <c r="F11" s="203">
        <f t="shared" si="0"/>
        <v>112.94</v>
      </c>
      <c r="G11" s="203">
        <f t="shared" si="0"/>
        <v>775.1</v>
      </c>
      <c r="H11" s="234">
        <f t="shared" si="0"/>
        <v>159.86000000000001</v>
      </c>
      <c r="I11" s="203">
        <f t="shared" si="0"/>
        <v>0.23100000000000001</v>
      </c>
      <c r="J11" s="203">
        <f t="shared" si="0"/>
        <v>2.88</v>
      </c>
      <c r="K11" s="203">
        <f t="shared" si="0"/>
        <v>420.80000000000007</v>
      </c>
      <c r="L11" s="203">
        <f t="shared" si="0"/>
        <v>69.7</v>
      </c>
      <c r="M11" s="203">
        <f t="shared" si="0"/>
        <v>379.93</v>
      </c>
      <c r="N11" s="203">
        <f t="shared" si="0"/>
        <v>2.625</v>
      </c>
    </row>
    <row r="12" spans="1:14" ht="15" customHeight="1">
      <c r="A12" s="203"/>
      <c r="B12" s="207" t="s">
        <v>33</v>
      </c>
      <c r="C12" s="205"/>
      <c r="D12" s="203"/>
      <c r="E12" s="203"/>
      <c r="F12" s="203"/>
      <c r="G12" s="203"/>
      <c r="H12" s="234"/>
      <c r="I12" s="203"/>
      <c r="J12" s="203"/>
      <c r="K12" s="203"/>
      <c r="L12" s="203"/>
      <c r="M12" s="203"/>
      <c r="N12" s="203"/>
    </row>
    <row r="13" spans="1:14" ht="15" customHeight="1">
      <c r="A13" s="203" t="s">
        <v>199</v>
      </c>
      <c r="B13" s="208" t="s">
        <v>34</v>
      </c>
      <c r="C13" s="241">
        <v>200</v>
      </c>
      <c r="D13" s="203">
        <v>0.77</v>
      </c>
      <c r="E13" s="203">
        <v>0.77</v>
      </c>
      <c r="F13" s="203">
        <v>18.91</v>
      </c>
      <c r="G13" s="203">
        <v>90.71</v>
      </c>
      <c r="H13" s="234">
        <v>0</v>
      </c>
      <c r="I13" s="203">
        <v>0.06</v>
      </c>
      <c r="J13" s="203">
        <v>19.3</v>
      </c>
      <c r="K13" s="203">
        <v>30.88</v>
      </c>
      <c r="L13" s="203">
        <v>17.37</v>
      </c>
      <c r="M13" s="203">
        <v>21.23</v>
      </c>
      <c r="N13" s="203">
        <v>1.25</v>
      </c>
    </row>
    <row r="14" spans="1:14" ht="14.25" customHeight="1">
      <c r="A14" s="203"/>
      <c r="B14" s="203" t="s">
        <v>35</v>
      </c>
      <c r="C14" s="241">
        <v>200</v>
      </c>
      <c r="D14" s="204">
        <f t="shared" ref="D14:N14" ca="1" si="1">SUM(D13:D38)</f>
        <v>0.8</v>
      </c>
      <c r="E14" s="204">
        <f t="shared" ca="1" si="1"/>
        <v>0.8</v>
      </c>
      <c r="F14" s="204">
        <f t="shared" ca="1" si="1"/>
        <v>19.600000000000001</v>
      </c>
      <c r="G14" s="204">
        <f t="shared" ca="1" si="1"/>
        <v>94</v>
      </c>
      <c r="H14" s="204">
        <f t="shared" ca="1" si="1"/>
        <v>0</v>
      </c>
      <c r="I14" s="204">
        <f t="shared" ca="1" si="1"/>
        <v>6.0000000000000001E-3</v>
      </c>
      <c r="J14" s="204">
        <f t="shared" ca="1" si="1"/>
        <v>20</v>
      </c>
      <c r="K14" s="204">
        <f t="shared" ca="1" si="1"/>
        <v>32</v>
      </c>
      <c r="L14" s="204">
        <f t="shared" ca="1" si="1"/>
        <v>18</v>
      </c>
      <c r="M14" s="204">
        <f t="shared" ca="1" si="1"/>
        <v>22</v>
      </c>
      <c r="N14" s="204">
        <f t="shared" ca="1" si="1"/>
        <v>4.4000000000000004</v>
      </c>
    </row>
    <row r="15" spans="1:14" ht="18" customHeight="1">
      <c r="A15" s="203"/>
      <c r="B15" s="207" t="s">
        <v>36</v>
      </c>
      <c r="C15" s="227"/>
      <c r="D15" s="205"/>
      <c r="E15" s="205"/>
      <c r="F15" s="205"/>
      <c r="G15" s="205"/>
      <c r="H15" s="228"/>
      <c r="I15" s="205"/>
      <c r="J15" s="205"/>
      <c r="K15" s="205"/>
      <c r="L15" s="205"/>
      <c r="M15" s="205"/>
      <c r="N15" s="205"/>
    </row>
    <row r="16" spans="1:14" ht="34.5" customHeight="1">
      <c r="A16" s="203" t="s">
        <v>272</v>
      </c>
      <c r="B16" s="204" t="s">
        <v>38</v>
      </c>
      <c r="C16" s="204">
        <v>250</v>
      </c>
      <c r="D16" s="205">
        <v>3.14</v>
      </c>
      <c r="E16" s="205">
        <v>2.6</v>
      </c>
      <c r="F16" s="205">
        <v>7.44</v>
      </c>
      <c r="G16" s="205">
        <v>66.31</v>
      </c>
      <c r="H16" s="228">
        <v>2.0099999999999998</v>
      </c>
      <c r="I16" s="205">
        <v>0.08</v>
      </c>
      <c r="J16" s="205">
        <v>1.1100000000000001</v>
      </c>
      <c r="K16" s="205">
        <v>28.43</v>
      </c>
      <c r="L16" s="205">
        <v>17.27</v>
      </c>
      <c r="M16" s="236">
        <v>74.78</v>
      </c>
      <c r="N16" s="205">
        <v>0.93</v>
      </c>
    </row>
    <row r="17" spans="1:14" ht="35.25" customHeight="1">
      <c r="A17" s="203" t="s">
        <v>224</v>
      </c>
      <c r="B17" s="204" t="s">
        <v>274</v>
      </c>
      <c r="C17" s="232" t="s">
        <v>163</v>
      </c>
      <c r="D17" s="205">
        <v>12.94</v>
      </c>
      <c r="E17" s="205">
        <v>16.52</v>
      </c>
      <c r="F17" s="205">
        <v>13.29</v>
      </c>
      <c r="G17" s="205">
        <v>254.28</v>
      </c>
      <c r="H17" s="228">
        <v>0</v>
      </c>
      <c r="I17" s="205">
        <v>0.03</v>
      </c>
      <c r="J17" s="205">
        <v>3</v>
      </c>
      <c r="K17" s="205">
        <v>9.9600000000000009</v>
      </c>
      <c r="L17" s="205">
        <v>9.42</v>
      </c>
      <c r="M17" s="205">
        <v>35.81</v>
      </c>
      <c r="N17" s="205">
        <v>0.4</v>
      </c>
    </row>
    <row r="18" spans="1:14" ht="20.25" customHeight="1">
      <c r="A18" s="203" t="s">
        <v>127</v>
      </c>
      <c r="B18" s="252" t="s">
        <v>128</v>
      </c>
      <c r="C18" s="253">
        <v>200</v>
      </c>
      <c r="D18" s="205">
        <v>4.34</v>
      </c>
      <c r="E18" s="205">
        <v>7.1</v>
      </c>
      <c r="F18" s="205">
        <v>29.36</v>
      </c>
      <c r="G18" s="205">
        <v>199.3</v>
      </c>
      <c r="H18" s="228">
        <v>37.5</v>
      </c>
      <c r="I18" s="205">
        <v>0.22</v>
      </c>
      <c r="J18" s="205">
        <v>34.6</v>
      </c>
      <c r="K18" s="230">
        <v>54.36</v>
      </c>
      <c r="L18" s="205">
        <v>43.54</v>
      </c>
      <c r="M18" s="230">
        <v>128</v>
      </c>
      <c r="N18" s="205">
        <v>1.58</v>
      </c>
    </row>
    <row r="19" spans="1:14" ht="17.25" customHeight="1">
      <c r="A19" s="203" t="s">
        <v>230</v>
      </c>
      <c r="B19" s="204" t="s">
        <v>277</v>
      </c>
      <c r="C19" s="204">
        <v>100</v>
      </c>
      <c r="D19" s="205">
        <v>0.7</v>
      </c>
      <c r="E19" s="205">
        <v>0.1</v>
      </c>
      <c r="F19" s="205">
        <v>0</v>
      </c>
      <c r="G19" s="205">
        <v>11</v>
      </c>
      <c r="H19" s="228">
        <v>0</v>
      </c>
      <c r="I19" s="205">
        <v>0.03</v>
      </c>
      <c r="J19" s="205">
        <v>7</v>
      </c>
      <c r="K19" s="205">
        <v>17</v>
      </c>
      <c r="L19" s="205">
        <v>14</v>
      </c>
      <c r="M19" s="205">
        <v>30</v>
      </c>
      <c r="N19" s="205">
        <v>0.5</v>
      </c>
    </row>
    <row r="20" spans="1:14" ht="16.5" customHeight="1">
      <c r="A20" s="209" t="s">
        <v>231</v>
      </c>
      <c r="B20" s="210" t="s">
        <v>42</v>
      </c>
      <c r="C20" s="210">
        <v>200</v>
      </c>
      <c r="D20" s="242">
        <v>0.03</v>
      </c>
      <c r="E20" s="242">
        <v>0.03</v>
      </c>
      <c r="F20" s="242">
        <v>10.67</v>
      </c>
      <c r="G20" s="242">
        <v>43.44</v>
      </c>
      <c r="H20" s="243">
        <v>0</v>
      </c>
      <c r="I20" s="242">
        <v>0</v>
      </c>
      <c r="J20" s="242">
        <v>0.7</v>
      </c>
      <c r="K20" s="242">
        <v>1.42</v>
      </c>
      <c r="L20" s="242">
        <v>0.63</v>
      </c>
      <c r="M20" s="242">
        <v>0.77</v>
      </c>
      <c r="N20" s="242">
        <v>0.18</v>
      </c>
    </row>
    <row r="21" spans="1:14" ht="17.25" customHeight="1">
      <c r="A21" s="203" t="s">
        <v>249</v>
      </c>
      <c r="B21" s="204" t="s">
        <v>43</v>
      </c>
      <c r="C21" s="204">
        <v>60</v>
      </c>
      <c r="D21" s="205">
        <v>3</v>
      </c>
      <c r="E21" s="205">
        <f>1.2*C21/100</f>
        <v>0.72</v>
      </c>
      <c r="F21" s="205">
        <f>34.2*C21/100</f>
        <v>20.52</v>
      </c>
      <c r="G21" s="205">
        <f>181*C21/100</f>
        <v>108.6</v>
      </c>
      <c r="H21" s="228">
        <v>0</v>
      </c>
      <c r="I21" s="205">
        <f>0.11*C21/100</f>
        <v>6.6000000000000003E-2</v>
      </c>
      <c r="J21" s="205">
        <v>0</v>
      </c>
      <c r="K21" s="205">
        <f>34*C21/100</f>
        <v>20.399999999999999</v>
      </c>
      <c r="L21" s="205">
        <f>41*C21/100</f>
        <v>24.6</v>
      </c>
      <c r="M21" s="205">
        <f>120*C21/100</f>
        <v>72</v>
      </c>
      <c r="N21" s="205">
        <f>2.3*C21/100</f>
        <v>1.38</v>
      </c>
    </row>
    <row r="22" spans="1:14" ht="16.5" customHeight="1">
      <c r="A22" s="203" t="s">
        <v>30</v>
      </c>
      <c r="B22" s="204" t="s">
        <v>44</v>
      </c>
      <c r="C22" s="204">
        <v>100</v>
      </c>
      <c r="D22" s="205">
        <v>7.6</v>
      </c>
      <c r="E22" s="205">
        <v>0.8</v>
      </c>
      <c r="F22" s="205">
        <v>49.2</v>
      </c>
      <c r="G22" s="205">
        <v>235</v>
      </c>
      <c r="H22" s="228">
        <v>0</v>
      </c>
      <c r="I22" s="205">
        <v>0.11</v>
      </c>
      <c r="J22" s="205">
        <v>0</v>
      </c>
      <c r="K22" s="205">
        <v>20</v>
      </c>
      <c r="L22" s="205">
        <v>14</v>
      </c>
      <c r="M22" s="205">
        <v>65</v>
      </c>
      <c r="N22" s="205">
        <v>1.1000000000000001</v>
      </c>
    </row>
    <row r="23" spans="1:14" ht="15" customHeight="1">
      <c r="A23" s="203"/>
      <c r="B23" s="203" t="s">
        <v>45</v>
      </c>
      <c r="C23" s="205">
        <v>940</v>
      </c>
      <c r="D23" s="203">
        <f>SUM(D16:D22)</f>
        <v>31.75</v>
      </c>
      <c r="E23" s="203">
        <f t="shared" ref="E23:N23" si="2">SUM(E16:E22)</f>
        <v>27.87</v>
      </c>
      <c r="F23" s="203">
        <f t="shared" si="2"/>
        <v>130.48000000000002</v>
      </c>
      <c r="G23" s="203">
        <f t="shared" si="2"/>
        <v>917.93000000000018</v>
      </c>
      <c r="H23" s="234">
        <f t="shared" si="2"/>
        <v>39.51</v>
      </c>
      <c r="I23" s="203">
        <f t="shared" si="2"/>
        <v>0.53600000000000003</v>
      </c>
      <c r="J23" s="203">
        <f t="shared" si="2"/>
        <v>46.410000000000004</v>
      </c>
      <c r="K23" s="203">
        <f t="shared" si="2"/>
        <v>151.57</v>
      </c>
      <c r="L23" s="203">
        <f t="shared" si="2"/>
        <v>123.45999999999998</v>
      </c>
      <c r="M23" s="203">
        <f t="shared" si="2"/>
        <v>406.36</v>
      </c>
      <c r="N23" s="203">
        <f t="shared" si="2"/>
        <v>6.07</v>
      </c>
    </row>
    <row r="24" spans="1:14" ht="18" customHeight="1">
      <c r="A24" s="203"/>
      <c r="B24" s="207" t="s">
        <v>46</v>
      </c>
      <c r="C24" s="227"/>
      <c r="D24" s="205"/>
      <c r="E24" s="205"/>
      <c r="F24" s="205"/>
      <c r="G24" s="205"/>
      <c r="H24" s="228"/>
      <c r="I24" s="205"/>
      <c r="J24" s="205"/>
      <c r="K24" s="205"/>
      <c r="L24" s="205"/>
      <c r="M24" s="205"/>
      <c r="N24" s="205"/>
    </row>
    <row r="25" spans="1:14" ht="34.5" customHeight="1">
      <c r="A25" s="211" t="s">
        <v>47</v>
      </c>
      <c r="B25" s="204" t="s">
        <v>48</v>
      </c>
      <c r="C25" s="232" t="s">
        <v>201</v>
      </c>
      <c r="D25" s="205">
        <v>1.42</v>
      </c>
      <c r="E25" s="205">
        <v>9.99</v>
      </c>
      <c r="F25" s="205">
        <v>11.047000000000001</v>
      </c>
      <c r="G25" s="205">
        <v>139.91</v>
      </c>
      <c r="H25" s="228">
        <v>5</v>
      </c>
      <c r="I25" s="205">
        <v>0.01</v>
      </c>
      <c r="J25" s="205">
        <v>0.2</v>
      </c>
      <c r="K25" s="205">
        <v>63.4</v>
      </c>
      <c r="L25" s="205">
        <v>6.8</v>
      </c>
      <c r="M25" s="205">
        <v>45.98</v>
      </c>
      <c r="N25" s="205">
        <v>0.04</v>
      </c>
    </row>
    <row r="26" spans="1:14" ht="53.25" customHeight="1">
      <c r="A26" s="203" t="s">
        <v>239</v>
      </c>
      <c r="B26" s="204" t="s">
        <v>50</v>
      </c>
      <c r="C26" s="204">
        <v>200</v>
      </c>
      <c r="D26" s="205">
        <v>0</v>
      </c>
      <c r="E26" s="205">
        <v>0</v>
      </c>
      <c r="F26" s="205">
        <v>30.96</v>
      </c>
      <c r="G26" s="205">
        <v>124.4</v>
      </c>
      <c r="H26" s="228">
        <v>0</v>
      </c>
      <c r="I26" s="205">
        <v>0</v>
      </c>
      <c r="J26" s="205">
        <v>0</v>
      </c>
      <c r="K26" s="205">
        <v>0.3</v>
      </c>
      <c r="L26" s="205">
        <v>0</v>
      </c>
      <c r="M26" s="205">
        <v>0</v>
      </c>
      <c r="N26" s="205">
        <v>0.03</v>
      </c>
    </row>
    <row r="27" spans="1:14" ht="15.75" customHeight="1">
      <c r="A27" s="203"/>
      <c r="B27" s="203" t="s">
        <v>51</v>
      </c>
      <c r="C27" s="205">
        <v>410</v>
      </c>
      <c r="D27" s="203">
        <f>SUM(D25:D26)</f>
        <v>1.42</v>
      </c>
      <c r="E27" s="203">
        <f t="shared" ref="E27:N27" si="3">SUM(E25:E26)</f>
        <v>9.99</v>
      </c>
      <c r="F27" s="203">
        <f t="shared" si="3"/>
        <v>42.007000000000005</v>
      </c>
      <c r="G27" s="203">
        <f t="shared" si="3"/>
        <v>264.31</v>
      </c>
      <c r="H27" s="234">
        <f t="shared" si="3"/>
        <v>5</v>
      </c>
      <c r="I27" s="203">
        <f t="shared" si="3"/>
        <v>0.01</v>
      </c>
      <c r="J27" s="203">
        <f t="shared" si="3"/>
        <v>0.2</v>
      </c>
      <c r="K27" s="203">
        <f t="shared" si="3"/>
        <v>63.699999999999996</v>
      </c>
      <c r="L27" s="203">
        <f t="shared" si="3"/>
        <v>6.8</v>
      </c>
      <c r="M27" s="203">
        <f t="shared" si="3"/>
        <v>45.98</v>
      </c>
      <c r="N27" s="203">
        <f t="shared" si="3"/>
        <v>7.0000000000000007E-2</v>
      </c>
    </row>
    <row r="28" spans="1:14" ht="16.5" customHeight="1">
      <c r="A28" s="203"/>
      <c r="B28" s="212" t="s">
        <v>52</v>
      </c>
      <c r="C28" s="237"/>
      <c r="D28" s="205"/>
      <c r="E28" s="205"/>
      <c r="F28" s="205"/>
      <c r="G28" s="205"/>
      <c r="H28" s="228"/>
      <c r="I28" s="205"/>
      <c r="J28" s="205"/>
      <c r="K28" s="205"/>
      <c r="L28" s="205"/>
      <c r="M28" s="205"/>
      <c r="N28" s="205"/>
    </row>
    <row r="29" spans="1:14" ht="34.5" customHeight="1">
      <c r="A29" s="203" t="s">
        <v>53</v>
      </c>
      <c r="B29" s="204" t="s">
        <v>54</v>
      </c>
      <c r="C29" s="229" t="s">
        <v>143</v>
      </c>
      <c r="D29" s="205">
        <v>8.1999999999999993</v>
      </c>
      <c r="E29" s="205">
        <v>15.24</v>
      </c>
      <c r="F29" s="205">
        <v>8.15</v>
      </c>
      <c r="G29" s="205">
        <v>203.11</v>
      </c>
      <c r="H29" s="228">
        <v>38.9</v>
      </c>
      <c r="I29" s="205">
        <v>0.09</v>
      </c>
      <c r="J29" s="205">
        <v>0.86</v>
      </c>
      <c r="K29" s="205">
        <v>30.95</v>
      </c>
      <c r="L29" s="205">
        <v>11.6</v>
      </c>
      <c r="M29" s="205">
        <v>81.61</v>
      </c>
      <c r="N29" s="205">
        <v>0.81</v>
      </c>
    </row>
    <row r="30" spans="1:14" ht="34.5" customHeight="1">
      <c r="A30" s="203" t="s">
        <v>244</v>
      </c>
      <c r="B30" s="204" t="s">
        <v>56</v>
      </c>
      <c r="C30" s="204">
        <v>200</v>
      </c>
      <c r="D30" s="205">
        <v>0.04</v>
      </c>
      <c r="E30" s="205">
        <v>3.9</v>
      </c>
      <c r="F30" s="205">
        <v>0.05</v>
      </c>
      <c r="G30" s="205">
        <v>35.450000000000003</v>
      </c>
      <c r="H30" s="228">
        <v>22.5</v>
      </c>
      <c r="I30" s="205">
        <v>0</v>
      </c>
      <c r="J30" s="205">
        <v>0</v>
      </c>
      <c r="K30" s="205">
        <v>0.9</v>
      </c>
      <c r="L30" s="205">
        <v>29</v>
      </c>
      <c r="M30" s="205">
        <v>1.3</v>
      </c>
      <c r="N30" s="205">
        <v>0.01</v>
      </c>
    </row>
    <row r="31" spans="1:14" ht="17.25" customHeight="1">
      <c r="A31" s="203" t="s">
        <v>230</v>
      </c>
      <c r="B31" s="204" t="s">
        <v>278</v>
      </c>
      <c r="C31" s="204">
        <v>100</v>
      </c>
      <c r="D31" s="205">
        <v>1.1000000000000001</v>
      </c>
      <c r="E31" s="205">
        <v>0.2</v>
      </c>
      <c r="F31" s="205">
        <v>3.8</v>
      </c>
      <c r="G31" s="205">
        <v>24</v>
      </c>
      <c r="H31" s="228">
        <v>0</v>
      </c>
      <c r="I31" s="205">
        <v>0.06</v>
      </c>
      <c r="J31" s="205">
        <v>25</v>
      </c>
      <c r="K31" s="205">
        <v>14</v>
      </c>
      <c r="L31" s="205">
        <v>10</v>
      </c>
      <c r="M31" s="205">
        <v>16</v>
      </c>
      <c r="N31" s="205">
        <v>0.9</v>
      </c>
    </row>
    <row r="32" spans="1:14" ht="16.5" customHeight="1">
      <c r="A32" s="203" t="s">
        <v>236</v>
      </c>
      <c r="B32" s="204" t="s">
        <v>60</v>
      </c>
      <c r="C32" s="232" t="s">
        <v>61</v>
      </c>
      <c r="D32" s="205">
        <v>0.06</v>
      </c>
      <c r="E32" s="205">
        <v>0.01</v>
      </c>
      <c r="F32" s="205">
        <v>15.18</v>
      </c>
      <c r="G32" s="205">
        <v>62.23</v>
      </c>
      <c r="H32" s="228">
        <v>0</v>
      </c>
      <c r="I32" s="205">
        <v>0</v>
      </c>
      <c r="J32" s="205">
        <v>2.8</v>
      </c>
      <c r="K32" s="205">
        <v>3.25</v>
      </c>
      <c r="L32" s="205">
        <v>0.84</v>
      </c>
      <c r="M32" s="230">
        <v>1.54</v>
      </c>
      <c r="N32" s="205">
        <v>0.09</v>
      </c>
    </row>
    <row r="33" spans="1:14" ht="18" customHeight="1">
      <c r="A33" s="203" t="s">
        <v>30</v>
      </c>
      <c r="B33" s="204" t="s">
        <v>31</v>
      </c>
      <c r="C33" s="204">
        <v>50</v>
      </c>
      <c r="D33" s="205">
        <v>3.8</v>
      </c>
      <c r="E33" s="205">
        <v>0.4</v>
      </c>
      <c r="F33" s="205">
        <v>24.6</v>
      </c>
      <c r="G33" s="205">
        <v>117.5</v>
      </c>
      <c r="H33" s="228">
        <v>0</v>
      </c>
      <c r="I33" s="205">
        <v>0.06</v>
      </c>
      <c r="J33" s="205">
        <v>0</v>
      </c>
      <c r="K33" s="205">
        <v>10</v>
      </c>
      <c r="L33" s="205">
        <v>7</v>
      </c>
      <c r="M33" s="205">
        <v>32.5</v>
      </c>
      <c r="N33" s="205">
        <v>0.55000000000000004</v>
      </c>
    </row>
    <row r="34" spans="1:14" ht="20.25" customHeight="1">
      <c r="A34" s="203" t="s">
        <v>249</v>
      </c>
      <c r="B34" s="204" t="s">
        <v>43</v>
      </c>
      <c r="C34" s="204">
        <v>60</v>
      </c>
      <c r="D34" s="205">
        <v>3</v>
      </c>
      <c r="E34" s="205">
        <f>1.2*C34/100</f>
        <v>0.72</v>
      </c>
      <c r="F34" s="205">
        <f>34.2*C34/100</f>
        <v>20.52</v>
      </c>
      <c r="G34" s="205">
        <f>181*C34/100</f>
        <v>108.6</v>
      </c>
      <c r="H34" s="228">
        <v>0</v>
      </c>
      <c r="I34" s="205">
        <f>0.11*C34/100</f>
        <v>6.6000000000000003E-2</v>
      </c>
      <c r="J34" s="205">
        <v>0</v>
      </c>
      <c r="K34" s="205">
        <f>34*C34/100</f>
        <v>20.399999999999999</v>
      </c>
      <c r="L34" s="205">
        <f>41*C34/100</f>
        <v>24.6</v>
      </c>
      <c r="M34" s="205">
        <f>120*C34/100</f>
        <v>72</v>
      </c>
      <c r="N34" s="205">
        <f>2.3*C34/100</f>
        <v>1.38</v>
      </c>
    </row>
    <row r="35" spans="1:14" ht="15.75" customHeight="1">
      <c r="A35" s="203"/>
      <c r="B35" s="203" t="s">
        <v>62</v>
      </c>
      <c r="C35" s="205">
        <v>852</v>
      </c>
      <c r="D35" s="203">
        <f>SUM(D29:D34)</f>
        <v>16.2</v>
      </c>
      <c r="E35" s="203">
        <f t="shared" ref="E35:N35" si="4">SUM(E29:E34)</f>
        <v>20.47</v>
      </c>
      <c r="F35" s="203">
        <f t="shared" si="4"/>
        <v>72.3</v>
      </c>
      <c r="G35" s="203">
        <f t="shared" si="4"/>
        <v>550.89</v>
      </c>
      <c r="H35" s="234">
        <f t="shared" si="4"/>
        <v>61.4</v>
      </c>
      <c r="I35" s="203">
        <f t="shared" si="4"/>
        <v>0.27600000000000002</v>
      </c>
      <c r="J35" s="203">
        <f t="shared" si="4"/>
        <v>28.66</v>
      </c>
      <c r="K35" s="203">
        <f t="shared" si="4"/>
        <v>79.5</v>
      </c>
      <c r="L35" s="203">
        <f t="shared" si="4"/>
        <v>83.04</v>
      </c>
      <c r="M35" s="203">
        <f t="shared" si="4"/>
        <v>204.95</v>
      </c>
      <c r="N35" s="203">
        <f t="shared" si="4"/>
        <v>3.74</v>
      </c>
    </row>
    <row r="36" spans="1:14" ht="21.75" customHeight="1">
      <c r="A36" s="203"/>
      <c r="B36" s="212" t="s">
        <v>63</v>
      </c>
      <c r="C36" s="205"/>
      <c r="D36" s="203"/>
      <c r="E36" s="203"/>
      <c r="F36" s="203"/>
      <c r="G36" s="203"/>
      <c r="H36" s="234"/>
      <c r="I36" s="203"/>
      <c r="J36" s="203"/>
      <c r="K36" s="203"/>
      <c r="L36" s="203"/>
      <c r="M36" s="203"/>
      <c r="N36" s="203"/>
    </row>
    <row r="37" spans="1:14">
      <c r="A37" s="203" t="s">
        <v>96</v>
      </c>
      <c r="B37" s="204" t="s">
        <v>64</v>
      </c>
      <c r="C37" s="231">
        <v>200</v>
      </c>
      <c r="D37" s="203">
        <v>5.4</v>
      </c>
      <c r="E37" s="203">
        <v>5</v>
      </c>
      <c r="F37" s="203">
        <v>21.6</v>
      </c>
      <c r="G37" s="203">
        <v>158</v>
      </c>
      <c r="H37" s="234">
        <v>44</v>
      </c>
      <c r="I37" s="203">
        <v>0.06</v>
      </c>
      <c r="J37" s="203">
        <v>1.8</v>
      </c>
      <c r="K37" s="203">
        <v>242</v>
      </c>
      <c r="L37" s="203">
        <v>30</v>
      </c>
      <c r="M37" s="203">
        <v>188</v>
      </c>
      <c r="N37" s="203">
        <v>0.2</v>
      </c>
    </row>
    <row r="38" spans="1:14" ht="24" customHeight="1">
      <c r="A38" s="201"/>
      <c r="B38" s="203" t="s">
        <v>65</v>
      </c>
      <c r="C38" s="231">
        <v>200</v>
      </c>
      <c r="D38" s="203">
        <v>5.4</v>
      </c>
      <c r="E38" s="203">
        <v>5</v>
      </c>
      <c r="F38" s="203">
        <v>21.6</v>
      </c>
      <c r="G38" s="203">
        <v>158</v>
      </c>
      <c r="H38" s="234">
        <v>44</v>
      </c>
      <c r="I38" s="203">
        <v>0.06</v>
      </c>
      <c r="J38" s="203">
        <v>1.8</v>
      </c>
      <c r="K38" s="203">
        <v>242</v>
      </c>
      <c r="L38" s="203">
        <v>30</v>
      </c>
      <c r="M38" s="203">
        <v>188</v>
      </c>
      <c r="N38" s="203">
        <v>0.2</v>
      </c>
    </row>
    <row r="39" spans="1:14" ht="10.5" customHeight="1">
      <c r="A39" s="201"/>
      <c r="B39" s="212"/>
      <c r="C39" s="237"/>
      <c r="D39" s="244"/>
      <c r="E39" s="244"/>
      <c r="F39" s="244"/>
      <c r="G39" s="244"/>
      <c r="H39" s="245"/>
      <c r="I39" s="244"/>
      <c r="J39" s="244"/>
      <c r="K39" s="244"/>
      <c r="L39" s="244"/>
      <c r="M39" s="244"/>
      <c r="N39" s="244"/>
    </row>
    <row r="40" spans="1:14" ht="26.25" customHeight="1">
      <c r="A40" s="201"/>
      <c r="B40" s="203" t="s">
        <v>66</v>
      </c>
      <c r="C40" s="225">
        <v>3148</v>
      </c>
      <c r="D40" s="246">
        <f t="shared" ref="D40:N40" si="5">D11+D13+D38+D23+D27+D35+D38</f>
        <v>81.34</v>
      </c>
      <c r="E40" s="246">
        <f t="shared" si="5"/>
        <v>95.5</v>
      </c>
      <c r="F40" s="246">
        <f t="shared" si="5"/>
        <v>419.83700000000005</v>
      </c>
      <c r="G40" s="246">
        <f t="shared" si="5"/>
        <v>2914.94</v>
      </c>
      <c r="H40" s="246">
        <f t="shared" si="5"/>
        <v>353.77</v>
      </c>
      <c r="I40" s="246">
        <f t="shared" si="5"/>
        <v>1.2330000000000001</v>
      </c>
      <c r="J40" s="246">
        <f t="shared" si="5"/>
        <v>101.05</v>
      </c>
      <c r="K40" s="246">
        <f t="shared" si="5"/>
        <v>1230.45</v>
      </c>
      <c r="L40" s="246">
        <f t="shared" si="5"/>
        <v>360.37</v>
      </c>
      <c r="M40" s="246">
        <f t="shared" si="5"/>
        <v>1434.45</v>
      </c>
      <c r="N40" s="246">
        <f t="shared" si="5"/>
        <v>14.154999999999999</v>
      </c>
    </row>
    <row r="41" spans="1:14" ht="34.5" customHeight="1">
      <c r="A41" s="44"/>
      <c r="B41" s="44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180" verticalDpi="180" r:id="rId1"/>
  <rowBreaks count="1" manualBreakCount="1">
    <brk id="40" max="1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P42"/>
  <sheetViews>
    <sheetView view="pageBreakPreview" zoomScale="60" workbookViewId="0">
      <selection activeCell="B36" sqref="B36"/>
    </sheetView>
  </sheetViews>
  <sheetFormatPr defaultRowHeight="18"/>
  <cols>
    <col min="1" max="1" width="19.33203125" style="214" customWidth="1"/>
    <col min="2" max="2" width="33.44140625" style="214" customWidth="1"/>
    <col min="3" max="3" width="12.33203125" style="214" customWidth="1"/>
    <col min="4" max="5" width="9.109375" style="214"/>
    <col min="6" max="6" width="13.5546875" style="214" customWidth="1"/>
    <col min="7" max="7" width="18.109375" style="214" customWidth="1"/>
    <col min="8" max="10" width="9.109375" style="214"/>
    <col min="11" max="11" width="12" style="214" customWidth="1"/>
    <col min="12" max="13" width="9.109375" style="214"/>
    <col min="14" max="14" width="9.6640625" style="214" customWidth="1"/>
  </cols>
  <sheetData>
    <row r="1" spans="1:16">
      <c r="A1" s="321" t="s">
        <v>4</v>
      </c>
      <c r="B1" s="316" t="s">
        <v>5</v>
      </c>
      <c r="C1" s="332" t="s">
        <v>6</v>
      </c>
      <c r="D1" s="335" t="s">
        <v>7</v>
      </c>
      <c r="E1" s="336"/>
      <c r="F1" s="337"/>
      <c r="G1" s="338" t="s">
        <v>8</v>
      </c>
      <c r="H1" s="341" t="s">
        <v>9</v>
      </c>
      <c r="I1" s="326"/>
      <c r="J1" s="327"/>
      <c r="K1" s="326" t="s">
        <v>10</v>
      </c>
      <c r="L1" s="326"/>
      <c r="M1" s="326"/>
      <c r="N1" s="327"/>
    </row>
    <row r="2" spans="1:16" ht="14.4">
      <c r="A2" s="322"/>
      <c r="B2" s="317"/>
      <c r="C2" s="333"/>
      <c r="D2" s="330" t="s">
        <v>11</v>
      </c>
      <c r="E2" s="330" t="s">
        <v>12</v>
      </c>
      <c r="F2" s="331" t="s">
        <v>13</v>
      </c>
      <c r="G2" s="339"/>
      <c r="H2" s="342"/>
      <c r="I2" s="328"/>
      <c r="J2" s="329"/>
      <c r="K2" s="328"/>
      <c r="L2" s="328"/>
      <c r="M2" s="328"/>
      <c r="N2" s="329"/>
    </row>
    <row r="3" spans="1:16" ht="45" customHeight="1">
      <c r="A3" s="323"/>
      <c r="B3" s="318"/>
      <c r="C3" s="334"/>
      <c r="D3" s="330"/>
      <c r="E3" s="330"/>
      <c r="F3" s="331"/>
      <c r="G3" s="340"/>
      <c r="H3" s="280" t="s">
        <v>14</v>
      </c>
      <c r="I3" s="280" t="s">
        <v>15</v>
      </c>
      <c r="J3" s="280" t="s">
        <v>16</v>
      </c>
      <c r="K3" s="280" t="s">
        <v>17</v>
      </c>
      <c r="L3" s="280" t="s">
        <v>18</v>
      </c>
      <c r="M3" s="280" t="s">
        <v>19</v>
      </c>
      <c r="N3" s="280" t="s">
        <v>20</v>
      </c>
    </row>
    <row r="4" spans="1:16">
      <c r="A4" s="273"/>
      <c r="B4" s="255" t="s">
        <v>152</v>
      </c>
      <c r="C4" s="281"/>
      <c r="D4" s="282"/>
      <c r="E4" s="282"/>
      <c r="F4" s="283"/>
      <c r="G4" s="284"/>
      <c r="H4" s="280"/>
      <c r="I4" s="280"/>
      <c r="J4" s="280"/>
      <c r="K4" s="280"/>
      <c r="L4" s="280"/>
      <c r="M4" s="280"/>
      <c r="N4" s="280"/>
    </row>
    <row r="5" spans="1:16" s="72" customFormat="1">
      <c r="A5" s="203"/>
      <c r="B5" s="207" t="s">
        <v>98</v>
      </c>
      <c r="C5" s="285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</row>
    <row r="6" spans="1:16" s="72" customFormat="1">
      <c r="A6" s="203"/>
      <c r="B6" s="207" t="s">
        <v>68</v>
      </c>
      <c r="C6" s="285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</row>
    <row r="7" spans="1:16" s="72" customFormat="1" ht="37.5" customHeight="1">
      <c r="A7" s="203" t="s">
        <v>24</v>
      </c>
      <c r="B7" s="204" t="s">
        <v>25</v>
      </c>
      <c r="C7" s="231">
        <v>200</v>
      </c>
      <c r="D7" s="233">
        <v>5.8</v>
      </c>
      <c r="E7" s="233">
        <v>3.34</v>
      </c>
      <c r="F7" s="238">
        <v>40.520000000000003</v>
      </c>
      <c r="G7" s="233">
        <v>216.25</v>
      </c>
      <c r="H7" s="233">
        <v>19.047999999999998</v>
      </c>
      <c r="I7" s="233">
        <v>7.5999999999999998E-2</v>
      </c>
      <c r="J7" s="233">
        <v>1.238</v>
      </c>
      <c r="K7" s="239">
        <v>120.64</v>
      </c>
      <c r="L7" s="233">
        <v>18.64</v>
      </c>
      <c r="M7" s="233">
        <v>110.81</v>
      </c>
      <c r="N7" s="233">
        <v>0.438</v>
      </c>
    </row>
    <row r="8" spans="1:16" s="72" customFormat="1">
      <c r="A8" s="203" t="s">
        <v>198</v>
      </c>
      <c r="B8" s="205" t="s">
        <v>27</v>
      </c>
      <c r="C8" s="233">
        <v>200</v>
      </c>
      <c r="D8" s="233">
        <v>3.8</v>
      </c>
      <c r="E8" s="233">
        <v>3.8</v>
      </c>
      <c r="F8" s="233">
        <v>25.1</v>
      </c>
      <c r="G8" s="233">
        <v>145.4</v>
      </c>
      <c r="H8" s="233">
        <v>0.14000000000000001</v>
      </c>
      <c r="I8" s="233">
        <v>0.04</v>
      </c>
      <c r="J8" s="233">
        <v>1.3</v>
      </c>
      <c r="K8" s="233">
        <v>125.32</v>
      </c>
      <c r="L8" s="233">
        <v>31</v>
      </c>
      <c r="M8" s="233">
        <v>116.2</v>
      </c>
      <c r="N8" s="233">
        <v>1</v>
      </c>
    </row>
    <row r="9" spans="1:16" ht="36">
      <c r="A9" s="203" t="s">
        <v>220</v>
      </c>
      <c r="B9" s="204" t="s">
        <v>151</v>
      </c>
      <c r="C9" s="231">
        <v>55</v>
      </c>
      <c r="D9" s="205">
        <v>2.42</v>
      </c>
      <c r="E9" s="236">
        <v>4.1399999999999997</v>
      </c>
      <c r="F9" s="205">
        <v>29.13</v>
      </c>
      <c r="G9" s="205">
        <v>161.15</v>
      </c>
      <c r="H9" s="228">
        <v>22.5</v>
      </c>
      <c r="I9" s="205">
        <v>0.04</v>
      </c>
      <c r="J9" s="205">
        <v>0.48</v>
      </c>
      <c r="K9" s="236">
        <v>9.3000000000000007</v>
      </c>
      <c r="L9" s="205">
        <v>6</v>
      </c>
      <c r="M9" s="205">
        <v>24.4</v>
      </c>
      <c r="N9" s="205">
        <v>0.42</v>
      </c>
      <c r="O9" s="72"/>
      <c r="P9" s="72"/>
    </row>
    <row r="10" spans="1:16" s="72" customFormat="1" ht="17.399999999999999">
      <c r="A10" s="203"/>
      <c r="B10" s="203" t="s">
        <v>134</v>
      </c>
      <c r="C10" s="225">
        <f>SUM(C7:C9)</f>
        <v>455</v>
      </c>
      <c r="D10" s="225">
        <f t="shared" ref="D10:N10" si="0">SUM(D7:D9)</f>
        <v>12.02</v>
      </c>
      <c r="E10" s="225">
        <f t="shared" si="0"/>
        <v>11.28</v>
      </c>
      <c r="F10" s="225">
        <f t="shared" si="0"/>
        <v>94.75</v>
      </c>
      <c r="G10" s="225">
        <f t="shared" si="0"/>
        <v>522.79999999999995</v>
      </c>
      <c r="H10" s="225">
        <f t="shared" si="0"/>
        <v>41.688000000000002</v>
      </c>
      <c r="I10" s="225">
        <f t="shared" si="0"/>
        <v>0.156</v>
      </c>
      <c r="J10" s="225">
        <f t="shared" si="0"/>
        <v>3.0180000000000002</v>
      </c>
      <c r="K10" s="225">
        <f t="shared" si="0"/>
        <v>255.26</v>
      </c>
      <c r="L10" s="225">
        <f t="shared" si="0"/>
        <v>55.64</v>
      </c>
      <c r="M10" s="225">
        <f t="shared" si="0"/>
        <v>251.41</v>
      </c>
      <c r="N10" s="225">
        <f t="shared" si="0"/>
        <v>1.8579999999999999</v>
      </c>
    </row>
    <row r="11" spans="1:16" s="72" customFormat="1">
      <c r="A11" s="203"/>
      <c r="B11" s="207" t="s">
        <v>33</v>
      </c>
      <c r="C11" s="233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</row>
    <row r="12" spans="1:16">
      <c r="A12" s="203" t="s">
        <v>199</v>
      </c>
      <c r="B12" s="208" t="s">
        <v>34</v>
      </c>
      <c r="C12" s="241">
        <v>200</v>
      </c>
      <c r="D12" s="225">
        <v>0.8</v>
      </c>
      <c r="E12" s="225">
        <v>0.8</v>
      </c>
      <c r="F12" s="225">
        <v>19.600000000000001</v>
      </c>
      <c r="G12" s="225">
        <v>94</v>
      </c>
      <c r="H12" s="225">
        <v>0</v>
      </c>
      <c r="I12" s="225">
        <v>6.0000000000000001E-3</v>
      </c>
      <c r="J12" s="225">
        <v>20</v>
      </c>
      <c r="K12" s="225">
        <v>32</v>
      </c>
      <c r="L12" s="225">
        <v>18</v>
      </c>
      <c r="M12" s="225">
        <v>22</v>
      </c>
      <c r="N12" s="225">
        <v>4.4000000000000004</v>
      </c>
    </row>
    <row r="13" spans="1:16">
      <c r="A13" s="203"/>
      <c r="B13" s="203" t="s">
        <v>35</v>
      </c>
      <c r="C13" s="286">
        <f t="shared" ref="C13:N13" si="1">SUM(C12:C12)</f>
        <v>200</v>
      </c>
      <c r="D13" s="231">
        <f t="shared" si="1"/>
        <v>0.8</v>
      </c>
      <c r="E13" s="231">
        <f t="shared" si="1"/>
        <v>0.8</v>
      </c>
      <c r="F13" s="231">
        <f t="shared" si="1"/>
        <v>19.600000000000001</v>
      </c>
      <c r="G13" s="231">
        <f t="shared" si="1"/>
        <v>94</v>
      </c>
      <c r="H13" s="231">
        <f t="shared" si="1"/>
        <v>0</v>
      </c>
      <c r="I13" s="231">
        <f t="shared" si="1"/>
        <v>6.0000000000000001E-3</v>
      </c>
      <c r="J13" s="231">
        <f t="shared" si="1"/>
        <v>20</v>
      </c>
      <c r="K13" s="231">
        <f t="shared" si="1"/>
        <v>32</v>
      </c>
      <c r="L13" s="231">
        <f t="shared" si="1"/>
        <v>18</v>
      </c>
      <c r="M13" s="231">
        <f t="shared" si="1"/>
        <v>22</v>
      </c>
      <c r="N13" s="231">
        <f t="shared" si="1"/>
        <v>4.4000000000000004</v>
      </c>
    </row>
    <row r="14" spans="1:16" s="72" customFormat="1">
      <c r="A14" s="203"/>
      <c r="B14" s="207" t="s">
        <v>36</v>
      </c>
      <c r="C14" s="285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1:16" s="72" customFormat="1" ht="32.25" customHeight="1">
      <c r="A15" s="203" t="s">
        <v>168</v>
      </c>
      <c r="B15" s="204" t="s">
        <v>169</v>
      </c>
      <c r="C15" s="229" t="s">
        <v>192</v>
      </c>
      <c r="D15" s="233">
        <v>2.46</v>
      </c>
      <c r="E15" s="233">
        <v>4.88</v>
      </c>
      <c r="F15" s="233">
        <v>13.8</v>
      </c>
      <c r="G15" s="233">
        <v>110.84</v>
      </c>
      <c r="H15" s="233">
        <v>0</v>
      </c>
      <c r="I15" s="233">
        <v>0</v>
      </c>
      <c r="J15" s="233">
        <v>13.4</v>
      </c>
      <c r="K15" s="233">
        <v>16.16</v>
      </c>
      <c r="L15" s="233">
        <v>40.4</v>
      </c>
      <c r="M15" s="233">
        <v>23.36</v>
      </c>
      <c r="N15" s="233">
        <v>0.33</v>
      </c>
    </row>
    <row r="16" spans="1:16" ht="34.5" customHeight="1">
      <c r="A16" s="225" t="s">
        <v>209</v>
      </c>
      <c r="B16" s="204" t="s">
        <v>89</v>
      </c>
      <c r="C16" s="229" t="s">
        <v>163</v>
      </c>
      <c r="D16" s="233">
        <v>20.29</v>
      </c>
      <c r="E16" s="233">
        <v>6.15</v>
      </c>
      <c r="F16" s="233">
        <v>4.8600000000000003</v>
      </c>
      <c r="G16" s="233">
        <v>163.13999999999999</v>
      </c>
      <c r="H16" s="233">
        <v>12.4</v>
      </c>
      <c r="I16" s="233">
        <v>0.16</v>
      </c>
      <c r="J16" s="233">
        <v>4.3499999999999996</v>
      </c>
      <c r="K16" s="233">
        <v>62.99</v>
      </c>
      <c r="L16" s="233">
        <v>78.91</v>
      </c>
      <c r="M16" s="233">
        <v>317.32</v>
      </c>
      <c r="N16" s="233">
        <v>1.34</v>
      </c>
    </row>
    <row r="17" spans="1:14" s="72" customFormat="1" ht="20.25" customHeight="1">
      <c r="A17" s="203" t="s">
        <v>127</v>
      </c>
      <c r="B17" s="252" t="s">
        <v>128</v>
      </c>
      <c r="C17" s="253">
        <v>160</v>
      </c>
      <c r="D17" s="205">
        <v>3.47</v>
      </c>
      <c r="E17" s="205">
        <v>5.68</v>
      </c>
      <c r="F17" s="205">
        <v>23.48</v>
      </c>
      <c r="G17" s="205">
        <v>159.44</v>
      </c>
      <c r="H17" s="205">
        <v>30</v>
      </c>
      <c r="I17" s="205">
        <v>0.17</v>
      </c>
      <c r="J17" s="205">
        <v>27.67</v>
      </c>
      <c r="K17" s="230">
        <v>47.9</v>
      </c>
      <c r="L17" s="205">
        <v>35.090000000000003</v>
      </c>
      <c r="M17" s="230">
        <v>103.3</v>
      </c>
      <c r="N17" s="205">
        <v>1.3</v>
      </c>
    </row>
    <row r="18" spans="1:14" s="72" customFormat="1">
      <c r="A18" s="203" t="s">
        <v>206</v>
      </c>
      <c r="B18" s="248" t="s">
        <v>160</v>
      </c>
      <c r="C18" s="229">
        <v>60</v>
      </c>
      <c r="D18" s="205">
        <v>1.32</v>
      </c>
      <c r="E18" s="205">
        <v>0.24</v>
      </c>
      <c r="F18" s="205">
        <v>6.72</v>
      </c>
      <c r="G18" s="205">
        <v>34.799999999999997</v>
      </c>
      <c r="H18" s="228">
        <v>1.2</v>
      </c>
      <c r="I18" s="205">
        <v>0.01</v>
      </c>
      <c r="J18" s="205">
        <v>2.88</v>
      </c>
      <c r="K18" s="205">
        <v>25.2</v>
      </c>
      <c r="L18" s="205">
        <v>7.8</v>
      </c>
      <c r="M18" s="205">
        <v>24.6</v>
      </c>
      <c r="N18" s="205">
        <v>0.22</v>
      </c>
    </row>
    <row r="19" spans="1:14" s="72" customFormat="1">
      <c r="A19" s="203" t="s">
        <v>249</v>
      </c>
      <c r="B19" s="204" t="s">
        <v>43</v>
      </c>
      <c r="C19" s="231">
        <v>40</v>
      </c>
      <c r="D19" s="233">
        <v>3</v>
      </c>
      <c r="E19" s="233">
        <f>1.2*C19/100</f>
        <v>0.48</v>
      </c>
      <c r="F19" s="233">
        <f>34.2*C19/100</f>
        <v>13.68</v>
      </c>
      <c r="G19" s="233">
        <f>181*C19/100</f>
        <v>72.400000000000006</v>
      </c>
      <c r="H19" s="233">
        <v>0</v>
      </c>
      <c r="I19" s="233">
        <f>0.11*C19/100</f>
        <v>4.4000000000000004E-2</v>
      </c>
      <c r="J19" s="233">
        <v>0</v>
      </c>
      <c r="K19" s="233">
        <f>34*C19/100</f>
        <v>13.6</v>
      </c>
      <c r="L19" s="233">
        <f>41*C19/100</f>
        <v>16.399999999999999</v>
      </c>
      <c r="M19" s="233">
        <f>120*C19/100</f>
        <v>48</v>
      </c>
      <c r="N19" s="233">
        <f>2.3*C19/100</f>
        <v>0.92</v>
      </c>
    </row>
    <row r="20" spans="1:14" s="72" customFormat="1">
      <c r="A20" s="203" t="s">
        <v>30</v>
      </c>
      <c r="B20" s="204" t="s">
        <v>44</v>
      </c>
      <c r="C20" s="231">
        <v>80</v>
      </c>
      <c r="D20" s="233">
        <f>7.7*C20/100</f>
        <v>6.16</v>
      </c>
      <c r="E20" s="233">
        <f>3*C20/100</f>
        <v>2.4</v>
      </c>
      <c r="F20" s="233">
        <f>49.8*C20/100</f>
        <v>39.840000000000003</v>
      </c>
      <c r="G20" s="233">
        <f>262*C20/100</f>
        <v>209.6</v>
      </c>
      <c r="H20" s="233">
        <v>0</v>
      </c>
      <c r="I20" s="233">
        <f>0.16*C20/100</f>
        <v>0.128</v>
      </c>
      <c r="J20" s="233">
        <v>0</v>
      </c>
      <c r="K20" s="233">
        <f>26*C20/100</f>
        <v>20.8</v>
      </c>
      <c r="L20" s="233">
        <f>35*C20/100</f>
        <v>28</v>
      </c>
      <c r="M20" s="233">
        <f>83*C20/100</f>
        <v>66.400000000000006</v>
      </c>
      <c r="N20" s="233">
        <f>1.6*C20/100</f>
        <v>1.28</v>
      </c>
    </row>
    <row r="21" spans="1:14" s="72" customFormat="1" ht="36">
      <c r="A21" s="203" t="s">
        <v>235</v>
      </c>
      <c r="B21" s="204" t="s">
        <v>88</v>
      </c>
      <c r="C21" s="231">
        <v>200</v>
      </c>
      <c r="D21" s="233">
        <v>0.7</v>
      </c>
      <c r="E21" s="233">
        <v>0.3</v>
      </c>
      <c r="F21" s="233">
        <v>20.7</v>
      </c>
      <c r="G21" s="233">
        <v>87.8</v>
      </c>
      <c r="H21" s="233">
        <v>0</v>
      </c>
      <c r="I21" s="233">
        <v>0.01</v>
      </c>
      <c r="J21" s="233">
        <v>100</v>
      </c>
      <c r="K21" s="233">
        <v>21.3</v>
      </c>
      <c r="L21" s="233">
        <v>3.4</v>
      </c>
      <c r="M21" s="238">
        <v>3.4</v>
      </c>
      <c r="N21" s="233">
        <v>0.63</v>
      </c>
    </row>
    <row r="22" spans="1:14" s="72" customFormat="1" ht="17.399999999999999">
      <c r="A22" s="203"/>
      <c r="B22" s="203" t="s">
        <v>45</v>
      </c>
      <c r="C22" s="225">
        <v>894</v>
      </c>
      <c r="D22" s="287">
        <f t="shared" ref="D22:N22" si="2">SUM(D15:D21)</f>
        <v>37.400000000000006</v>
      </c>
      <c r="E22" s="287">
        <f t="shared" si="2"/>
        <v>20.13</v>
      </c>
      <c r="F22" s="287">
        <f t="shared" si="2"/>
        <v>123.08</v>
      </c>
      <c r="G22" s="287">
        <f t="shared" si="2"/>
        <v>838.02</v>
      </c>
      <c r="H22" s="287">
        <f t="shared" si="2"/>
        <v>43.6</v>
      </c>
      <c r="I22" s="287">
        <f t="shared" si="2"/>
        <v>0.52200000000000002</v>
      </c>
      <c r="J22" s="287">
        <f t="shared" si="2"/>
        <v>148.30000000000001</v>
      </c>
      <c r="K22" s="287">
        <f t="shared" si="2"/>
        <v>207.95000000000002</v>
      </c>
      <c r="L22" s="287">
        <f t="shared" si="2"/>
        <v>210.00000000000003</v>
      </c>
      <c r="M22" s="287">
        <f t="shared" si="2"/>
        <v>586.38</v>
      </c>
      <c r="N22" s="287">
        <f t="shared" si="2"/>
        <v>6.0200000000000005</v>
      </c>
    </row>
    <row r="23" spans="1:14" s="72" customFormat="1">
      <c r="A23" s="203"/>
      <c r="B23" s="207" t="s">
        <v>46</v>
      </c>
      <c r="C23" s="285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</row>
    <row r="24" spans="1:14" s="72" customFormat="1">
      <c r="A24" s="203" t="s">
        <v>124</v>
      </c>
      <c r="B24" s="204" t="s">
        <v>125</v>
      </c>
      <c r="C24" s="231">
        <v>100</v>
      </c>
      <c r="D24" s="233">
        <v>7.0830000000000002</v>
      </c>
      <c r="E24" s="233">
        <v>13.13</v>
      </c>
      <c r="F24" s="233">
        <v>55.73</v>
      </c>
      <c r="G24" s="233">
        <v>370</v>
      </c>
      <c r="H24" s="233">
        <v>18</v>
      </c>
      <c r="I24" s="233">
        <v>0.12</v>
      </c>
      <c r="J24" s="233">
        <v>0</v>
      </c>
      <c r="K24" s="233">
        <v>19.399999999999999</v>
      </c>
      <c r="L24" s="233">
        <v>24.4</v>
      </c>
      <c r="M24" s="233">
        <v>75</v>
      </c>
      <c r="N24" s="233">
        <v>1.28</v>
      </c>
    </row>
    <row r="25" spans="1:14" ht="36">
      <c r="A25" s="209" t="s">
        <v>231</v>
      </c>
      <c r="B25" s="210" t="s">
        <v>42</v>
      </c>
      <c r="C25" s="288">
        <v>200</v>
      </c>
      <c r="D25" s="289">
        <v>0.8</v>
      </c>
      <c r="E25" s="289">
        <v>0</v>
      </c>
      <c r="F25" s="289">
        <v>19.98</v>
      </c>
      <c r="G25" s="289">
        <v>104</v>
      </c>
      <c r="H25" s="289">
        <v>0</v>
      </c>
      <c r="I25" s="289">
        <v>0</v>
      </c>
      <c r="J25" s="289">
        <v>0.24</v>
      </c>
      <c r="K25" s="289">
        <v>0.4</v>
      </c>
      <c r="L25" s="289">
        <v>0</v>
      </c>
      <c r="M25" s="289">
        <v>0</v>
      </c>
      <c r="N25" s="289">
        <v>0.03</v>
      </c>
    </row>
    <row r="26" spans="1:14" s="72" customFormat="1" ht="17.399999999999999">
      <c r="A26" s="203"/>
      <c r="B26" s="203" t="s">
        <v>51</v>
      </c>
      <c r="C26" s="225">
        <f>SUM(C24:C25)</f>
        <v>300</v>
      </c>
      <c r="D26" s="225">
        <f t="shared" ref="D26:N26" si="3">SUM(D24:D25)</f>
        <v>7.883</v>
      </c>
      <c r="E26" s="225">
        <f t="shared" si="3"/>
        <v>13.13</v>
      </c>
      <c r="F26" s="225">
        <f t="shared" si="3"/>
        <v>75.709999999999994</v>
      </c>
      <c r="G26" s="225">
        <f t="shared" si="3"/>
        <v>474</v>
      </c>
      <c r="H26" s="225">
        <f t="shared" si="3"/>
        <v>18</v>
      </c>
      <c r="I26" s="225">
        <f t="shared" si="3"/>
        <v>0.12</v>
      </c>
      <c r="J26" s="225">
        <f t="shared" si="3"/>
        <v>0.24</v>
      </c>
      <c r="K26" s="225">
        <f t="shared" si="3"/>
        <v>19.799999999999997</v>
      </c>
      <c r="L26" s="225">
        <f t="shared" si="3"/>
        <v>24.4</v>
      </c>
      <c r="M26" s="225">
        <f t="shared" si="3"/>
        <v>75</v>
      </c>
      <c r="N26" s="225">
        <f t="shared" si="3"/>
        <v>1.31</v>
      </c>
    </row>
    <row r="27" spans="1:14" s="72" customFormat="1">
      <c r="A27" s="203"/>
      <c r="B27" s="212" t="s">
        <v>52</v>
      </c>
      <c r="C27" s="290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</row>
    <row r="28" spans="1:14" ht="18" customHeight="1">
      <c r="A28" s="203" t="s">
        <v>170</v>
      </c>
      <c r="B28" s="204" t="s">
        <v>171</v>
      </c>
      <c r="C28" s="294" t="s">
        <v>163</v>
      </c>
      <c r="D28" s="233">
        <v>18.239999999999998</v>
      </c>
      <c r="E28" s="233">
        <v>21.167999999999999</v>
      </c>
      <c r="F28" s="233">
        <v>3.18</v>
      </c>
      <c r="G28" s="233">
        <v>277.08</v>
      </c>
      <c r="H28" s="233">
        <v>0</v>
      </c>
      <c r="I28" s="233">
        <v>0.56399999999999995</v>
      </c>
      <c r="J28" s="233">
        <v>2.82</v>
      </c>
      <c r="K28" s="233">
        <v>13.523999999999999</v>
      </c>
      <c r="L28" s="233">
        <v>25.32</v>
      </c>
      <c r="M28" s="233">
        <v>190.2</v>
      </c>
      <c r="N28" s="233">
        <v>2.6760000000000002</v>
      </c>
    </row>
    <row r="29" spans="1:14" ht="36.75" customHeight="1">
      <c r="A29" s="203" t="s">
        <v>264</v>
      </c>
      <c r="B29" s="204" t="s">
        <v>265</v>
      </c>
      <c r="C29" s="294">
        <v>100</v>
      </c>
      <c r="D29" s="233">
        <v>6.04</v>
      </c>
      <c r="E29" s="233">
        <v>5.25</v>
      </c>
      <c r="F29" s="233">
        <v>26.31</v>
      </c>
      <c r="G29" s="233">
        <v>170.125</v>
      </c>
      <c r="H29" s="233">
        <v>31.875</v>
      </c>
      <c r="I29" s="233">
        <v>7.4999999999999997E-2</v>
      </c>
      <c r="J29" s="233">
        <v>0</v>
      </c>
      <c r="K29" s="233">
        <v>94.875</v>
      </c>
      <c r="L29" s="233">
        <v>18.75</v>
      </c>
      <c r="M29" s="233">
        <v>95.37</v>
      </c>
      <c r="N29" s="233">
        <v>0.76300000000000001</v>
      </c>
    </row>
    <row r="30" spans="1:14" s="72" customFormat="1">
      <c r="A30" s="203" t="s">
        <v>240</v>
      </c>
      <c r="B30" s="233" t="s">
        <v>173</v>
      </c>
      <c r="C30" s="233">
        <v>100</v>
      </c>
      <c r="D30" s="233">
        <v>2.38</v>
      </c>
      <c r="E30" s="233">
        <v>3.74</v>
      </c>
      <c r="F30" s="233">
        <v>10.32</v>
      </c>
      <c r="G30" s="233">
        <v>88.25</v>
      </c>
      <c r="H30" s="233">
        <v>0.02</v>
      </c>
      <c r="I30" s="233">
        <v>0.04</v>
      </c>
      <c r="J30" s="233">
        <v>52.88</v>
      </c>
      <c r="K30" s="233">
        <v>59.9</v>
      </c>
      <c r="L30" s="233">
        <v>21.13</v>
      </c>
      <c r="M30" s="233">
        <v>42.07</v>
      </c>
      <c r="N30" s="233">
        <v>0.83</v>
      </c>
    </row>
    <row r="31" spans="1:14" s="72" customFormat="1">
      <c r="A31" s="203" t="s">
        <v>211</v>
      </c>
      <c r="B31" s="204" t="s">
        <v>0</v>
      </c>
      <c r="C31" s="231">
        <v>200</v>
      </c>
      <c r="D31" s="235">
        <v>0</v>
      </c>
      <c r="E31" s="233">
        <v>0</v>
      </c>
      <c r="F31" s="233">
        <v>21.4</v>
      </c>
      <c r="G31" s="233">
        <v>86</v>
      </c>
      <c r="H31" s="233">
        <v>0</v>
      </c>
      <c r="I31" s="233">
        <v>0</v>
      </c>
      <c r="J31" s="233">
        <v>50</v>
      </c>
      <c r="K31" s="233">
        <v>0</v>
      </c>
      <c r="L31" s="233">
        <v>0</v>
      </c>
      <c r="M31" s="233">
        <v>0</v>
      </c>
      <c r="N31" s="233">
        <v>0</v>
      </c>
    </row>
    <row r="32" spans="1:14" s="72" customFormat="1">
      <c r="A32" s="203" t="s">
        <v>30</v>
      </c>
      <c r="B32" s="204" t="s">
        <v>44</v>
      </c>
      <c r="C32" s="231">
        <v>50</v>
      </c>
      <c r="D32" s="233">
        <f>7.7*C32/100</f>
        <v>3.85</v>
      </c>
      <c r="E32" s="233">
        <f>3*C32/100</f>
        <v>1.5</v>
      </c>
      <c r="F32" s="233">
        <f>49.8*C32/100</f>
        <v>24.9</v>
      </c>
      <c r="G32" s="233">
        <f>262*C32/100</f>
        <v>131</v>
      </c>
      <c r="H32" s="233">
        <v>0</v>
      </c>
      <c r="I32" s="233">
        <f>0.16*C32/100</f>
        <v>0.08</v>
      </c>
      <c r="J32" s="233">
        <v>0</v>
      </c>
      <c r="K32" s="233">
        <f>26*C32/100</f>
        <v>13</v>
      </c>
      <c r="L32" s="233">
        <f>35*C32/100</f>
        <v>17.5</v>
      </c>
      <c r="M32" s="233">
        <f>83*C32/100</f>
        <v>41.5</v>
      </c>
      <c r="N32" s="233">
        <f>1.6*C32/100</f>
        <v>0.8</v>
      </c>
    </row>
    <row r="33" spans="1:14" s="72" customFormat="1">
      <c r="A33" s="203" t="s">
        <v>249</v>
      </c>
      <c r="B33" s="204" t="s">
        <v>43</v>
      </c>
      <c r="C33" s="231">
        <v>40</v>
      </c>
      <c r="D33" s="233">
        <v>3</v>
      </c>
      <c r="E33" s="233">
        <f>1.2*C33/100</f>
        <v>0.48</v>
      </c>
      <c r="F33" s="233">
        <f>34.2*C33/100</f>
        <v>13.68</v>
      </c>
      <c r="G33" s="233">
        <f>181*C33/100</f>
        <v>72.400000000000006</v>
      </c>
      <c r="H33" s="233">
        <v>0</v>
      </c>
      <c r="I33" s="233">
        <f>0.11*C33/100</f>
        <v>4.4000000000000004E-2</v>
      </c>
      <c r="J33" s="233">
        <v>0</v>
      </c>
      <c r="K33" s="233">
        <f>34*C33/100</f>
        <v>13.6</v>
      </c>
      <c r="L33" s="233">
        <f>41*C33/100</f>
        <v>16.399999999999999</v>
      </c>
      <c r="M33" s="233">
        <f>120*C33/100</f>
        <v>48</v>
      </c>
      <c r="N33" s="233">
        <f>2.3*C33/100</f>
        <v>0.92</v>
      </c>
    </row>
    <row r="34" spans="1:14" s="72" customFormat="1" ht="17.399999999999999">
      <c r="A34" s="203"/>
      <c r="B34" s="203" t="s">
        <v>146</v>
      </c>
      <c r="C34" s="225">
        <v>640</v>
      </c>
      <c r="D34" s="225">
        <f>SUM(D28:D33)</f>
        <v>33.51</v>
      </c>
      <c r="E34" s="225">
        <f t="shared" ref="E34:N34" si="4">SUM(E28:E33)</f>
        <v>32.137999999999998</v>
      </c>
      <c r="F34" s="225">
        <f t="shared" si="4"/>
        <v>99.789999999999992</v>
      </c>
      <c r="G34" s="225">
        <f t="shared" si="4"/>
        <v>824.8549999999999</v>
      </c>
      <c r="H34" s="225">
        <f t="shared" si="4"/>
        <v>31.895</v>
      </c>
      <c r="I34" s="225">
        <f t="shared" si="4"/>
        <v>0.80299999999999994</v>
      </c>
      <c r="J34" s="225">
        <f t="shared" si="4"/>
        <v>105.7</v>
      </c>
      <c r="K34" s="225">
        <f t="shared" si="4"/>
        <v>194.899</v>
      </c>
      <c r="L34" s="225">
        <f t="shared" si="4"/>
        <v>99.1</v>
      </c>
      <c r="M34" s="225">
        <f t="shared" si="4"/>
        <v>417.14</v>
      </c>
      <c r="N34" s="225">
        <f t="shared" si="4"/>
        <v>5.9889999999999999</v>
      </c>
    </row>
    <row r="35" spans="1:14">
      <c r="A35" s="203"/>
      <c r="B35" s="212" t="s">
        <v>63</v>
      </c>
      <c r="C35" s="233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</row>
    <row r="36" spans="1:14">
      <c r="A36" s="203" t="s">
        <v>96</v>
      </c>
      <c r="B36" s="204" t="s">
        <v>64</v>
      </c>
      <c r="C36" s="231">
        <v>200</v>
      </c>
      <c r="D36" s="225">
        <v>5.4</v>
      </c>
      <c r="E36" s="225">
        <v>5</v>
      </c>
      <c r="F36" s="225">
        <v>21.6</v>
      </c>
      <c r="G36" s="225">
        <v>158</v>
      </c>
      <c r="H36" s="225">
        <v>44</v>
      </c>
      <c r="I36" s="225">
        <v>0.06</v>
      </c>
      <c r="J36" s="225">
        <v>1.8</v>
      </c>
      <c r="K36" s="225">
        <v>242</v>
      </c>
      <c r="L36" s="225">
        <v>30</v>
      </c>
      <c r="M36" s="225">
        <v>188</v>
      </c>
      <c r="N36" s="225">
        <v>0.2</v>
      </c>
    </row>
    <row r="37" spans="1:14">
      <c r="A37" s="203"/>
      <c r="B37" s="203" t="s">
        <v>65</v>
      </c>
      <c r="C37" s="231">
        <v>200</v>
      </c>
      <c r="D37" s="225">
        <v>5.4</v>
      </c>
      <c r="E37" s="225">
        <v>5</v>
      </c>
      <c r="F37" s="225">
        <v>21.6</v>
      </c>
      <c r="G37" s="225">
        <v>158</v>
      </c>
      <c r="H37" s="225">
        <v>44</v>
      </c>
      <c r="I37" s="225">
        <v>0.06</v>
      </c>
      <c r="J37" s="225">
        <v>1.8</v>
      </c>
      <c r="K37" s="225">
        <v>242</v>
      </c>
      <c r="L37" s="225">
        <v>30</v>
      </c>
      <c r="M37" s="225">
        <v>188</v>
      </c>
      <c r="N37" s="225">
        <v>0.2</v>
      </c>
    </row>
    <row r="38" spans="1:14" s="72" customFormat="1">
      <c r="A38" s="203"/>
      <c r="B38" s="204"/>
      <c r="C38" s="231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</row>
    <row r="39" spans="1:14" s="72" customFormat="1" ht="17.399999999999999">
      <c r="A39" s="203"/>
      <c r="B39" s="203" t="s">
        <v>66</v>
      </c>
      <c r="C39" s="225">
        <f t="shared" ref="C39:N39" si="5">SUM(C10+C13+C22+C26+C34+C37)</f>
        <v>2689</v>
      </c>
      <c r="D39" s="225">
        <f t="shared" si="5"/>
        <v>97.013000000000005</v>
      </c>
      <c r="E39" s="225">
        <f t="shared" si="5"/>
        <v>82.478000000000009</v>
      </c>
      <c r="F39" s="225">
        <f t="shared" si="5"/>
        <v>434.53</v>
      </c>
      <c r="G39" s="225">
        <f t="shared" si="5"/>
        <v>2911.6749999999997</v>
      </c>
      <c r="H39" s="225">
        <f t="shared" si="5"/>
        <v>179.18300000000002</v>
      </c>
      <c r="I39" s="225">
        <f t="shared" si="5"/>
        <v>1.667</v>
      </c>
      <c r="J39" s="225">
        <f t="shared" si="5"/>
        <v>279.05800000000005</v>
      </c>
      <c r="K39" s="225">
        <f t="shared" si="5"/>
        <v>951.90899999999999</v>
      </c>
      <c r="L39" s="225">
        <f t="shared" si="5"/>
        <v>437.14</v>
      </c>
      <c r="M39" s="225">
        <f t="shared" si="5"/>
        <v>1539.9299999999998</v>
      </c>
      <c r="N39" s="225">
        <f t="shared" si="5"/>
        <v>19.777000000000001</v>
      </c>
    </row>
    <row r="40" spans="1:14" s="72" customFormat="1">
      <c r="A40" s="203"/>
      <c r="B40" s="203"/>
      <c r="C40" s="233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</row>
    <row r="41" spans="1:14">
      <c r="A41" s="251"/>
      <c r="B41" s="25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</row>
    <row r="42" spans="1:14">
      <c r="A42" s="251"/>
      <c r="B42" s="25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N46"/>
  <sheetViews>
    <sheetView view="pageBreakPreview" topLeftCell="A10" zoomScale="60" workbookViewId="0">
      <selection activeCell="B20" sqref="B20"/>
    </sheetView>
  </sheetViews>
  <sheetFormatPr defaultRowHeight="14.4"/>
  <cols>
    <col min="1" max="1" width="21" customWidth="1"/>
    <col min="2" max="2" width="37" customWidth="1"/>
    <col min="3" max="3" width="13.44140625" customWidth="1"/>
    <col min="6" max="6" width="14.44140625" customWidth="1"/>
    <col min="7" max="7" width="14.33203125" customWidth="1"/>
    <col min="11" max="11" width="10.33203125" customWidth="1"/>
    <col min="12" max="12" width="10.5546875" customWidth="1"/>
    <col min="13" max="13" width="10.6640625" customWidth="1"/>
  </cols>
  <sheetData>
    <row r="1" spans="1:14" s="214" customFormat="1" ht="18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s="214" customFormat="1" ht="18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s="214" customFormat="1" ht="48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s="214" customFormat="1" ht="20.25" customHeight="1">
      <c r="A4" s="273"/>
      <c r="B4" s="255" t="s">
        <v>152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279" customFormat="1" ht="20.25" customHeight="1">
      <c r="A5" s="203"/>
      <c r="B5" s="207" t="s">
        <v>116</v>
      </c>
      <c r="C5" s="227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s="279" customFormat="1" ht="20.25" customHeight="1">
      <c r="A6" s="203"/>
      <c r="B6" s="207" t="s">
        <v>68</v>
      </c>
      <c r="C6" s="22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s="279" customFormat="1" ht="35.25" customHeight="1">
      <c r="A7" s="203" t="s">
        <v>221</v>
      </c>
      <c r="B7" s="204" t="s">
        <v>223</v>
      </c>
      <c r="C7" s="232" t="s">
        <v>268</v>
      </c>
      <c r="D7" s="205">
        <v>8.93</v>
      </c>
      <c r="E7" s="205">
        <v>12.565</v>
      </c>
      <c r="F7" s="205">
        <v>41.79</v>
      </c>
      <c r="G7" s="205">
        <v>316.48</v>
      </c>
      <c r="H7" s="205">
        <v>65</v>
      </c>
      <c r="I7" s="205">
        <v>0.24</v>
      </c>
      <c r="J7" s="205">
        <v>1.3</v>
      </c>
      <c r="K7" s="205">
        <v>137.44999999999999</v>
      </c>
      <c r="L7" s="205">
        <v>108.95</v>
      </c>
      <c r="M7" s="205">
        <v>234.75</v>
      </c>
      <c r="N7" s="205">
        <v>3.37</v>
      </c>
    </row>
    <row r="8" spans="1:14" s="214" customFormat="1" ht="36" customHeight="1">
      <c r="A8" s="203" t="s">
        <v>208</v>
      </c>
      <c r="B8" s="204" t="s">
        <v>72</v>
      </c>
      <c r="C8" s="231">
        <v>20</v>
      </c>
      <c r="D8" s="205">
        <v>0</v>
      </c>
      <c r="E8" s="205">
        <v>14.4</v>
      </c>
      <c r="F8" s="205">
        <v>0.26</v>
      </c>
      <c r="G8" s="205">
        <v>132.19999999999999</v>
      </c>
      <c r="H8" s="228">
        <v>0.1</v>
      </c>
      <c r="I8" s="205">
        <v>0</v>
      </c>
      <c r="J8" s="205">
        <v>0</v>
      </c>
      <c r="K8" s="205">
        <v>4.4000000000000004</v>
      </c>
      <c r="L8" s="205">
        <v>0.6</v>
      </c>
      <c r="M8" s="205">
        <v>3.8</v>
      </c>
      <c r="N8" s="205">
        <v>0.04</v>
      </c>
    </row>
    <row r="9" spans="1:14" s="279" customFormat="1" ht="20.25" customHeight="1">
      <c r="A9" s="203" t="s">
        <v>234</v>
      </c>
      <c r="B9" s="204" t="s">
        <v>100</v>
      </c>
      <c r="C9" s="204">
        <v>30</v>
      </c>
      <c r="D9" s="205">
        <v>6.9</v>
      </c>
      <c r="E9" s="205">
        <v>8.85</v>
      </c>
      <c r="F9" s="205">
        <v>0</v>
      </c>
      <c r="G9" s="205">
        <v>109.2</v>
      </c>
      <c r="H9" s="205">
        <v>78</v>
      </c>
      <c r="I9" s="205">
        <v>0.01</v>
      </c>
      <c r="J9" s="205">
        <v>0.21</v>
      </c>
      <c r="K9" s="205">
        <v>264</v>
      </c>
      <c r="L9" s="205">
        <v>10.5</v>
      </c>
      <c r="M9" s="205">
        <v>150</v>
      </c>
      <c r="N9" s="205">
        <v>0.3</v>
      </c>
    </row>
    <row r="10" spans="1:14" s="214" customFormat="1" ht="20.25" customHeight="1">
      <c r="A10" s="203" t="s">
        <v>30</v>
      </c>
      <c r="B10" s="231" t="s">
        <v>31</v>
      </c>
      <c r="C10" s="231">
        <v>30</v>
      </c>
      <c r="D10" s="205">
        <f>7.7*C10/100</f>
        <v>2.31</v>
      </c>
      <c r="E10" s="205">
        <f>3*C10/100</f>
        <v>0.9</v>
      </c>
      <c r="F10" s="205">
        <f>49.8*C10/100</f>
        <v>14.94</v>
      </c>
      <c r="G10" s="205">
        <f>262*C10/100</f>
        <v>78.599999999999994</v>
      </c>
      <c r="H10" s="228">
        <v>0</v>
      </c>
      <c r="I10" s="205">
        <f>0.16*C10/100</f>
        <v>4.8000000000000001E-2</v>
      </c>
      <c r="J10" s="205">
        <v>0</v>
      </c>
      <c r="K10" s="205">
        <f>26*C10/100</f>
        <v>7.8</v>
      </c>
      <c r="L10" s="205">
        <f>35*C10/100</f>
        <v>10.5</v>
      </c>
      <c r="M10" s="205">
        <f>83*C10/100</f>
        <v>24.9</v>
      </c>
      <c r="N10" s="205">
        <f>1.6*C10/100</f>
        <v>0.48</v>
      </c>
    </row>
    <row r="11" spans="1:14" s="279" customFormat="1" ht="18.75" customHeight="1">
      <c r="A11" s="203" t="s">
        <v>236</v>
      </c>
      <c r="B11" s="204" t="s">
        <v>60</v>
      </c>
      <c r="C11" s="232" t="s">
        <v>61</v>
      </c>
      <c r="D11" s="205">
        <v>0</v>
      </c>
      <c r="E11" s="205">
        <v>0</v>
      </c>
      <c r="F11" s="205">
        <v>11.3</v>
      </c>
      <c r="G11" s="205">
        <v>45.6</v>
      </c>
      <c r="H11" s="205">
        <v>0</v>
      </c>
      <c r="I11" s="205">
        <v>0</v>
      </c>
      <c r="J11" s="205">
        <v>3.1</v>
      </c>
      <c r="K11" s="205">
        <v>14.2</v>
      </c>
      <c r="L11" s="205">
        <v>2.4</v>
      </c>
      <c r="M11" s="230">
        <v>4.4000000000000004</v>
      </c>
      <c r="N11" s="205">
        <v>0.36</v>
      </c>
    </row>
    <row r="12" spans="1:14" s="279" customFormat="1" ht="20.25" customHeight="1">
      <c r="A12" s="203"/>
      <c r="B12" s="203" t="s">
        <v>134</v>
      </c>
      <c r="C12" s="203">
        <v>522</v>
      </c>
      <c r="D12" s="203">
        <f>SUM(D7:D11)</f>
        <v>18.14</v>
      </c>
      <c r="E12" s="203">
        <f t="shared" ref="E12:N12" si="0">SUM(E7:E11)</f>
        <v>36.714999999999996</v>
      </c>
      <c r="F12" s="203">
        <f t="shared" si="0"/>
        <v>68.289999999999992</v>
      </c>
      <c r="G12" s="203">
        <f t="shared" si="0"/>
        <v>682.08</v>
      </c>
      <c r="H12" s="203">
        <f t="shared" si="0"/>
        <v>143.1</v>
      </c>
      <c r="I12" s="203">
        <f t="shared" si="0"/>
        <v>0.29799999999999999</v>
      </c>
      <c r="J12" s="203">
        <f t="shared" si="0"/>
        <v>4.6100000000000003</v>
      </c>
      <c r="K12" s="203">
        <f t="shared" si="0"/>
        <v>427.85</v>
      </c>
      <c r="L12" s="203">
        <f t="shared" si="0"/>
        <v>132.95000000000002</v>
      </c>
      <c r="M12" s="203">
        <f t="shared" si="0"/>
        <v>417.84999999999997</v>
      </c>
      <c r="N12" s="203">
        <f t="shared" si="0"/>
        <v>4.55</v>
      </c>
    </row>
    <row r="13" spans="1:14" s="279" customFormat="1" ht="20.25" customHeight="1">
      <c r="A13" s="203"/>
      <c r="B13" s="207" t="s">
        <v>33</v>
      </c>
      <c r="C13" s="205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</row>
    <row r="14" spans="1:14" s="214" customFormat="1" ht="20.25" customHeight="1">
      <c r="A14" s="203" t="s">
        <v>199</v>
      </c>
      <c r="B14" s="208" t="s">
        <v>73</v>
      </c>
      <c r="C14" s="235">
        <v>200</v>
      </c>
      <c r="D14" s="203">
        <v>3</v>
      </c>
      <c r="E14" s="203">
        <v>1</v>
      </c>
      <c r="F14" s="203">
        <v>42</v>
      </c>
      <c r="G14" s="203">
        <v>192</v>
      </c>
      <c r="H14" s="234">
        <v>0</v>
      </c>
      <c r="I14" s="203">
        <v>0.08</v>
      </c>
      <c r="J14" s="203">
        <v>20</v>
      </c>
      <c r="K14" s="203">
        <v>16</v>
      </c>
      <c r="L14" s="203">
        <v>84</v>
      </c>
      <c r="M14" s="203">
        <v>56</v>
      </c>
      <c r="N14" s="203">
        <v>1.2</v>
      </c>
    </row>
    <row r="15" spans="1:14" s="214" customFormat="1" ht="20.25" customHeight="1">
      <c r="A15" s="203"/>
      <c r="B15" s="203" t="s">
        <v>35</v>
      </c>
      <c r="C15" s="211">
        <f t="shared" ref="C15:N15" si="1">SUM(C14:C14)</f>
        <v>200</v>
      </c>
      <c r="D15" s="204">
        <f t="shared" si="1"/>
        <v>3</v>
      </c>
      <c r="E15" s="204">
        <f t="shared" si="1"/>
        <v>1</v>
      </c>
      <c r="F15" s="204">
        <f t="shared" si="1"/>
        <v>42</v>
      </c>
      <c r="G15" s="204">
        <f t="shared" si="1"/>
        <v>192</v>
      </c>
      <c r="H15" s="204">
        <f t="shared" si="1"/>
        <v>0</v>
      </c>
      <c r="I15" s="204">
        <f t="shared" si="1"/>
        <v>0.08</v>
      </c>
      <c r="J15" s="204">
        <f t="shared" si="1"/>
        <v>20</v>
      </c>
      <c r="K15" s="204">
        <f t="shared" si="1"/>
        <v>16</v>
      </c>
      <c r="L15" s="204">
        <f t="shared" si="1"/>
        <v>84</v>
      </c>
      <c r="M15" s="204">
        <f t="shared" si="1"/>
        <v>56</v>
      </c>
      <c r="N15" s="204">
        <f t="shared" si="1"/>
        <v>1.2</v>
      </c>
    </row>
    <row r="16" spans="1:14" s="279" customFormat="1" ht="20.25" customHeight="1">
      <c r="A16" s="203"/>
      <c r="B16" s="207" t="s">
        <v>36</v>
      </c>
      <c r="C16" s="227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1:14" s="279" customFormat="1" ht="21" customHeight="1">
      <c r="A17" s="203" t="s">
        <v>175</v>
      </c>
      <c r="B17" s="204" t="s">
        <v>176</v>
      </c>
      <c r="C17" s="204">
        <v>200</v>
      </c>
      <c r="D17" s="205">
        <v>3.35</v>
      </c>
      <c r="E17" s="205">
        <v>4.58</v>
      </c>
      <c r="F17" s="205">
        <v>10.18</v>
      </c>
      <c r="G17" s="205">
        <v>297.32</v>
      </c>
      <c r="H17" s="205">
        <v>0.05</v>
      </c>
      <c r="I17" s="205">
        <v>0</v>
      </c>
      <c r="J17" s="205">
        <v>8.1</v>
      </c>
      <c r="K17" s="205">
        <v>27.48</v>
      </c>
      <c r="L17" s="205">
        <v>20.3</v>
      </c>
      <c r="M17" s="205">
        <v>47.2</v>
      </c>
      <c r="N17" s="205">
        <v>1</v>
      </c>
    </row>
    <row r="18" spans="1:14" s="279" customFormat="1" ht="35.25" customHeight="1">
      <c r="A18" s="203" t="s">
        <v>224</v>
      </c>
      <c r="B18" s="204" t="s">
        <v>177</v>
      </c>
      <c r="C18" s="232" t="s">
        <v>163</v>
      </c>
      <c r="D18" s="205">
        <v>12.94</v>
      </c>
      <c r="E18" s="205">
        <v>16.52</v>
      </c>
      <c r="F18" s="205">
        <v>13.29</v>
      </c>
      <c r="G18" s="205">
        <v>254.28</v>
      </c>
      <c r="H18" s="205">
        <v>0</v>
      </c>
      <c r="I18" s="205">
        <v>0.03</v>
      </c>
      <c r="J18" s="205">
        <v>3</v>
      </c>
      <c r="K18" s="205">
        <v>9.9600000000000009</v>
      </c>
      <c r="L18" s="205">
        <v>9.42</v>
      </c>
      <c r="M18" s="205">
        <v>35.81</v>
      </c>
      <c r="N18" s="205">
        <v>0.4</v>
      </c>
    </row>
    <row r="19" spans="1:14" s="279" customFormat="1" ht="37.5" customHeight="1">
      <c r="A19" s="203" t="s">
        <v>244</v>
      </c>
      <c r="B19" s="204" t="s">
        <v>56</v>
      </c>
      <c r="C19" s="232" t="s">
        <v>197</v>
      </c>
      <c r="D19" s="205">
        <v>5.68</v>
      </c>
      <c r="E19" s="205">
        <v>4.3600000000000003</v>
      </c>
      <c r="F19" s="205">
        <v>27.25</v>
      </c>
      <c r="G19" s="205">
        <v>171</v>
      </c>
      <c r="H19" s="205">
        <v>20</v>
      </c>
      <c r="I19" s="205">
        <v>0.06</v>
      </c>
      <c r="J19" s="205">
        <v>0</v>
      </c>
      <c r="K19" s="205">
        <v>5</v>
      </c>
      <c r="L19" s="205">
        <v>21.8</v>
      </c>
      <c r="M19" s="205">
        <v>38.200000000000003</v>
      </c>
      <c r="N19" s="205">
        <v>1.1399999999999999</v>
      </c>
    </row>
    <row r="20" spans="1:14" s="279" customFormat="1" ht="18" customHeight="1">
      <c r="A20" s="203" t="s">
        <v>230</v>
      </c>
      <c r="B20" s="204" t="s">
        <v>277</v>
      </c>
      <c r="C20" s="204">
        <v>60</v>
      </c>
      <c r="D20" s="205">
        <v>0.48</v>
      </c>
      <c r="E20" s="205">
        <v>0</v>
      </c>
      <c r="F20" s="205">
        <v>1</v>
      </c>
      <c r="G20" s="205">
        <v>7.8</v>
      </c>
      <c r="H20" s="228">
        <v>0</v>
      </c>
      <c r="I20" s="205">
        <v>0</v>
      </c>
      <c r="J20" s="205">
        <v>3</v>
      </c>
      <c r="K20" s="205">
        <v>13.8</v>
      </c>
      <c r="L20" s="205">
        <v>8.4</v>
      </c>
      <c r="M20" s="205">
        <v>14.4</v>
      </c>
      <c r="N20" s="205">
        <v>0.36</v>
      </c>
    </row>
    <row r="21" spans="1:14" s="279" customFormat="1" ht="20.25" customHeight="1">
      <c r="A21" s="203" t="s">
        <v>249</v>
      </c>
      <c r="B21" s="204" t="s">
        <v>43</v>
      </c>
      <c r="C21" s="204">
        <v>40</v>
      </c>
      <c r="D21" s="205">
        <v>3</v>
      </c>
      <c r="E21" s="205">
        <f>1.2*C21/100</f>
        <v>0.48</v>
      </c>
      <c r="F21" s="205">
        <f>34.2*C21/100</f>
        <v>13.68</v>
      </c>
      <c r="G21" s="205">
        <f>181*C21/100</f>
        <v>72.400000000000006</v>
      </c>
      <c r="H21" s="205">
        <v>0</v>
      </c>
      <c r="I21" s="205">
        <f>0.11*C21/100</f>
        <v>4.4000000000000004E-2</v>
      </c>
      <c r="J21" s="205">
        <v>0</v>
      </c>
      <c r="K21" s="205">
        <f>34*C21/100</f>
        <v>13.6</v>
      </c>
      <c r="L21" s="205">
        <f>41*C21/100</f>
        <v>16.399999999999999</v>
      </c>
      <c r="M21" s="205">
        <f>120*C21/100</f>
        <v>48</v>
      </c>
      <c r="N21" s="205">
        <f>2.3*C21/100</f>
        <v>0.92</v>
      </c>
    </row>
    <row r="22" spans="1:14" s="279" customFormat="1" ht="20.25" customHeight="1">
      <c r="A22" s="203" t="s">
        <v>30</v>
      </c>
      <c r="B22" s="204" t="s">
        <v>44</v>
      </c>
      <c r="C22" s="204">
        <v>80</v>
      </c>
      <c r="D22" s="205">
        <f>7.7*C22/100</f>
        <v>6.16</v>
      </c>
      <c r="E22" s="205">
        <f>3*C22/100</f>
        <v>2.4</v>
      </c>
      <c r="F22" s="205">
        <f>49.8*C22/100</f>
        <v>39.840000000000003</v>
      </c>
      <c r="G22" s="205">
        <f>262*C22/100</f>
        <v>209.6</v>
      </c>
      <c r="H22" s="205">
        <v>0</v>
      </c>
      <c r="I22" s="205">
        <f>0.16*C22/100</f>
        <v>0.128</v>
      </c>
      <c r="J22" s="205">
        <v>0</v>
      </c>
      <c r="K22" s="205">
        <f>26*C22/100</f>
        <v>20.8</v>
      </c>
      <c r="L22" s="205">
        <f>35*C22/100</f>
        <v>28</v>
      </c>
      <c r="M22" s="205">
        <f>83*C22/100</f>
        <v>66.400000000000006</v>
      </c>
      <c r="N22" s="205">
        <f>1.6*C22/100</f>
        <v>1.28</v>
      </c>
    </row>
    <row r="23" spans="1:14" s="279" customFormat="1" ht="18.75" customHeight="1">
      <c r="A23" s="203" t="s">
        <v>83</v>
      </c>
      <c r="B23" s="205" t="s">
        <v>84</v>
      </c>
      <c r="C23" s="205">
        <v>200</v>
      </c>
      <c r="D23" s="205">
        <v>0</v>
      </c>
      <c r="E23" s="205">
        <v>0</v>
      </c>
      <c r="F23" s="205">
        <v>23.88</v>
      </c>
      <c r="G23" s="205">
        <v>97.6</v>
      </c>
      <c r="H23" s="205">
        <v>0</v>
      </c>
      <c r="I23" s="205">
        <v>0</v>
      </c>
      <c r="J23" s="205">
        <v>1.72</v>
      </c>
      <c r="K23" s="205">
        <v>14.48</v>
      </c>
      <c r="L23" s="205">
        <v>3.6</v>
      </c>
      <c r="M23" s="205">
        <v>4.4000000000000004</v>
      </c>
      <c r="N23" s="205">
        <v>0.94</v>
      </c>
    </row>
    <row r="24" spans="1:14" s="279" customFormat="1" ht="20.25" customHeight="1">
      <c r="A24" s="203"/>
      <c r="B24" s="203" t="s">
        <v>45</v>
      </c>
      <c r="C24" s="203">
        <v>890</v>
      </c>
      <c r="D24" s="203">
        <f t="shared" ref="D24:N24" si="2">SUM(D17:D23)</f>
        <v>31.61</v>
      </c>
      <c r="E24" s="203">
        <f t="shared" si="2"/>
        <v>28.34</v>
      </c>
      <c r="F24" s="203">
        <f t="shared" si="2"/>
        <v>129.12</v>
      </c>
      <c r="G24" s="203">
        <f t="shared" si="2"/>
        <v>1110</v>
      </c>
      <c r="H24" s="203">
        <f t="shared" si="2"/>
        <v>20.05</v>
      </c>
      <c r="I24" s="203">
        <f t="shared" si="2"/>
        <v>0.26200000000000001</v>
      </c>
      <c r="J24" s="203">
        <f t="shared" si="2"/>
        <v>15.82</v>
      </c>
      <c r="K24" s="203">
        <f t="shared" si="2"/>
        <v>105.11999999999999</v>
      </c>
      <c r="L24" s="203">
        <f t="shared" si="2"/>
        <v>107.91999999999999</v>
      </c>
      <c r="M24" s="203">
        <f t="shared" si="2"/>
        <v>254.41000000000003</v>
      </c>
      <c r="N24" s="203">
        <f t="shared" si="2"/>
        <v>6.0399999999999991</v>
      </c>
    </row>
    <row r="25" spans="1:14" s="279" customFormat="1" ht="20.25" customHeight="1">
      <c r="A25" s="203"/>
      <c r="B25" s="207" t="s">
        <v>46</v>
      </c>
      <c r="C25" s="227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</row>
    <row r="26" spans="1:14" s="279" customFormat="1" ht="33.75" customHeight="1">
      <c r="A26" s="203" t="s">
        <v>178</v>
      </c>
      <c r="B26" s="204" t="s">
        <v>179</v>
      </c>
      <c r="C26" s="232" t="s">
        <v>225</v>
      </c>
      <c r="D26" s="205">
        <v>25.8</v>
      </c>
      <c r="E26" s="205">
        <v>13.2</v>
      </c>
      <c r="F26" s="205">
        <v>73.599999999999994</v>
      </c>
      <c r="G26" s="205">
        <v>384.5</v>
      </c>
      <c r="H26" s="205">
        <v>0</v>
      </c>
      <c r="I26" s="205">
        <v>0</v>
      </c>
      <c r="J26" s="205">
        <v>0</v>
      </c>
      <c r="K26" s="205">
        <v>326.3</v>
      </c>
      <c r="L26" s="205">
        <v>45.1</v>
      </c>
      <c r="M26" s="205">
        <v>356.7</v>
      </c>
      <c r="N26" s="205">
        <v>0.76</v>
      </c>
    </row>
    <row r="27" spans="1:14" s="279" customFormat="1" ht="20.25" customHeight="1">
      <c r="A27" s="203" t="s">
        <v>211</v>
      </c>
      <c r="B27" s="204" t="s">
        <v>0</v>
      </c>
      <c r="C27" s="204">
        <v>200</v>
      </c>
      <c r="D27" s="205">
        <v>0</v>
      </c>
      <c r="E27" s="205">
        <v>0</v>
      </c>
      <c r="F27" s="205">
        <v>21.4</v>
      </c>
      <c r="G27" s="205">
        <v>86</v>
      </c>
      <c r="H27" s="205">
        <v>0</v>
      </c>
      <c r="I27" s="205">
        <v>0</v>
      </c>
      <c r="J27" s="205">
        <v>50</v>
      </c>
      <c r="K27" s="205">
        <v>0</v>
      </c>
      <c r="L27" s="205">
        <v>0</v>
      </c>
      <c r="M27" s="205">
        <v>0</v>
      </c>
      <c r="N27" s="205">
        <v>0</v>
      </c>
    </row>
    <row r="28" spans="1:14" s="279" customFormat="1" ht="20.25" customHeight="1">
      <c r="A28" s="203"/>
      <c r="B28" s="203" t="s">
        <v>51</v>
      </c>
      <c r="C28" s="203">
        <v>360</v>
      </c>
      <c r="D28" s="203">
        <f>SUM(D26:D27)</f>
        <v>25.8</v>
      </c>
      <c r="E28" s="203">
        <f t="shared" ref="E28:N28" si="3">SUM(E26:E27)</f>
        <v>13.2</v>
      </c>
      <c r="F28" s="203">
        <f t="shared" si="3"/>
        <v>95</v>
      </c>
      <c r="G28" s="203">
        <f t="shared" si="3"/>
        <v>470.5</v>
      </c>
      <c r="H28" s="203">
        <f t="shared" si="3"/>
        <v>0</v>
      </c>
      <c r="I28" s="203">
        <f t="shared" si="3"/>
        <v>0</v>
      </c>
      <c r="J28" s="203">
        <f t="shared" si="3"/>
        <v>50</v>
      </c>
      <c r="K28" s="203">
        <f t="shared" si="3"/>
        <v>326.3</v>
      </c>
      <c r="L28" s="203">
        <f t="shared" si="3"/>
        <v>45.1</v>
      </c>
      <c r="M28" s="203">
        <f t="shared" si="3"/>
        <v>356.7</v>
      </c>
      <c r="N28" s="203">
        <f t="shared" si="3"/>
        <v>0.76</v>
      </c>
    </row>
    <row r="29" spans="1:14" s="279" customFormat="1" ht="20.25" customHeight="1">
      <c r="A29" s="203"/>
      <c r="B29" s="212" t="s">
        <v>52</v>
      </c>
      <c r="C29" s="237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</row>
    <row r="30" spans="1:14" s="279" customFormat="1" ht="20.25" customHeight="1">
      <c r="A30" s="203" t="s">
        <v>181</v>
      </c>
      <c r="B30" s="204" t="s">
        <v>182</v>
      </c>
      <c r="C30" s="253" t="s">
        <v>163</v>
      </c>
      <c r="D30" s="205">
        <v>8.2050000000000001</v>
      </c>
      <c r="E30" s="205">
        <v>6.5549999999999997</v>
      </c>
      <c r="F30" s="205">
        <v>11.56</v>
      </c>
      <c r="G30" s="205">
        <v>138.78</v>
      </c>
      <c r="H30" s="205">
        <v>36.308</v>
      </c>
      <c r="I30" s="205">
        <v>0.1</v>
      </c>
      <c r="J30" s="205">
        <v>1.615</v>
      </c>
      <c r="K30" s="205">
        <v>49.76</v>
      </c>
      <c r="L30" s="205">
        <v>19.079999999999998</v>
      </c>
      <c r="M30" s="205">
        <v>118.91500000000001</v>
      </c>
      <c r="N30" s="205">
        <v>0.73799999999999999</v>
      </c>
    </row>
    <row r="31" spans="1:14" s="279" customFormat="1" ht="54" customHeight="1">
      <c r="A31" s="203" t="s">
        <v>183</v>
      </c>
      <c r="B31" s="204" t="s">
        <v>184</v>
      </c>
      <c r="C31" s="205">
        <v>150</v>
      </c>
      <c r="D31" s="205">
        <v>3.39</v>
      </c>
      <c r="E31" s="205">
        <v>5.17</v>
      </c>
      <c r="F31" s="205">
        <v>27.62</v>
      </c>
      <c r="G31" s="205">
        <v>170.97</v>
      </c>
      <c r="H31" s="205">
        <v>0</v>
      </c>
      <c r="I31" s="205">
        <v>0</v>
      </c>
      <c r="J31" s="205">
        <v>33.9</v>
      </c>
      <c r="K31" s="205">
        <v>16.95</v>
      </c>
      <c r="L31" s="205">
        <v>38.979999999999997</v>
      </c>
      <c r="M31" s="205">
        <v>98.31</v>
      </c>
      <c r="N31" s="205">
        <v>1.526</v>
      </c>
    </row>
    <row r="32" spans="1:14" s="279" customFormat="1" ht="20.25" customHeight="1">
      <c r="A32" s="203" t="s">
        <v>269</v>
      </c>
      <c r="B32" s="204" t="s">
        <v>270</v>
      </c>
      <c r="C32" s="204">
        <v>60</v>
      </c>
      <c r="D32" s="205">
        <v>0.96</v>
      </c>
      <c r="E32" s="205">
        <v>3.06</v>
      </c>
      <c r="F32" s="205">
        <v>4.9400000000000004</v>
      </c>
      <c r="G32" s="205">
        <v>52.58</v>
      </c>
      <c r="H32" s="228">
        <v>0</v>
      </c>
      <c r="I32" s="205">
        <v>0.01</v>
      </c>
      <c r="J32" s="205">
        <v>15.18</v>
      </c>
      <c r="K32" s="205">
        <v>25.28</v>
      </c>
      <c r="L32" s="205">
        <v>8.6199999999999992</v>
      </c>
      <c r="M32" s="205">
        <v>18.61</v>
      </c>
      <c r="N32" s="205">
        <v>0.35</v>
      </c>
    </row>
    <row r="33" spans="1:14" s="279" customFormat="1" ht="20.25" customHeight="1">
      <c r="A33" s="203" t="s">
        <v>30</v>
      </c>
      <c r="B33" s="204" t="s">
        <v>44</v>
      </c>
      <c r="C33" s="204">
        <v>50</v>
      </c>
      <c r="D33" s="205">
        <f>7.7*C33/100</f>
        <v>3.85</v>
      </c>
      <c r="E33" s="205">
        <f>3*C33/100</f>
        <v>1.5</v>
      </c>
      <c r="F33" s="205">
        <f>49.8*C33/100</f>
        <v>24.9</v>
      </c>
      <c r="G33" s="205">
        <f>262*C33/100</f>
        <v>131</v>
      </c>
      <c r="H33" s="205">
        <v>0</v>
      </c>
      <c r="I33" s="205">
        <f>0.16*C33/100</f>
        <v>0.08</v>
      </c>
      <c r="J33" s="205">
        <v>0</v>
      </c>
      <c r="K33" s="205">
        <f>26*C33/100</f>
        <v>13</v>
      </c>
      <c r="L33" s="205">
        <f>35*C33/100</f>
        <v>17.5</v>
      </c>
      <c r="M33" s="230">
        <f>83*C33/100</f>
        <v>41.5</v>
      </c>
      <c r="N33" s="205">
        <f>1.6*C33/100</f>
        <v>0.8</v>
      </c>
    </row>
    <row r="34" spans="1:14" s="279" customFormat="1" ht="20.25" customHeight="1">
      <c r="A34" s="203" t="s">
        <v>249</v>
      </c>
      <c r="B34" s="204" t="s">
        <v>43</v>
      </c>
      <c r="C34" s="204">
        <v>40</v>
      </c>
      <c r="D34" s="205">
        <v>3</v>
      </c>
      <c r="E34" s="205">
        <f>1.2*C34/100</f>
        <v>0.48</v>
      </c>
      <c r="F34" s="205">
        <f>34.2*C34/100</f>
        <v>13.68</v>
      </c>
      <c r="G34" s="205">
        <f>181*C34/100</f>
        <v>72.400000000000006</v>
      </c>
      <c r="H34" s="205">
        <v>0</v>
      </c>
      <c r="I34" s="205">
        <f>0.11*C34/100</f>
        <v>4.4000000000000004E-2</v>
      </c>
      <c r="J34" s="205">
        <v>0</v>
      </c>
      <c r="K34" s="205">
        <f>34*C34/100</f>
        <v>13.6</v>
      </c>
      <c r="L34" s="205">
        <f>41*C34/100</f>
        <v>16.399999999999999</v>
      </c>
      <c r="M34" s="205">
        <f>120*C34/100</f>
        <v>48</v>
      </c>
      <c r="N34" s="205">
        <f>2.3*C34/100</f>
        <v>0.92</v>
      </c>
    </row>
    <row r="35" spans="1:14" s="279" customFormat="1" ht="19.5" customHeight="1">
      <c r="A35" s="209" t="s">
        <v>231</v>
      </c>
      <c r="B35" s="210" t="s">
        <v>42</v>
      </c>
      <c r="C35" s="210">
        <v>200</v>
      </c>
      <c r="D35" s="242">
        <v>0.8</v>
      </c>
      <c r="E35" s="242">
        <v>0</v>
      </c>
      <c r="F35" s="242">
        <v>19.98</v>
      </c>
      <c r="G35" s="242">
        <v>104</v>
      </c>
      <c r="H35" s="242">
        <v>0</v>
      </c>
      <c r="I35" s="242">
        <v>0</v>
      </c>
      <c r="J35" s="242">
        <v>0.24</v>
      </c>
      <c r="K35" s="242">
        <v>0.4</v>
      </c>
      <c r="L35" s="242">
        <v>0</v>
      </c>
      <c r="M35" s="242">
        <v>0</v>
      </c>
      <c r="N35" s="242">
        <v>0.03</v>
      </c>
    </row>
    <row r="36" spans="1:14" s="279" customFormat="1" ht="20.25" customHeight="1">
      <c r="A36" s="203"/>
      <c r="B36" s="203" t="s">
        <v>146</v>
      </c>
      <c r="C36" s="203">
        <v>650</v>
      </c>
      <c r="D36" s="203">
        <f>SUM(D30:D35)</f>
        <v>20.205000000000002</v>
      </c>
      <c r="E36" s="203">
        <f t="shared" ref="E36:N36" si="4">SUM(E30:E35)</f>
        <v>16.765000000000001</v>
      </c>
      <c r="F36" s="203">
        <f t="shared" si="4"/>
        <v>102.67999999999999</v>
      </c>
      <c r="G36" s="203">
        <f t="shared" si="4"/>
        <v>669.73</v>
      </c>
      <c r="H36" s="203">
        <f t="shared" si="4"/>
        <v>36.308</v>
      </c>
      <c r="I36" s="203">
        <f t="shared" si="4"/>
        <v>0.23400000000000001</v>
      </c>
      <c r="J36" s="203">
        <f t="shared" si="4"/>
        <v>50.935000000000002</v>
      </c>
      <c r="K36" s="203">
        <f t="shared" si="4"/>
        <v>118.99</v>
      </c>
      <c r="L36" s="203">
        <f t="shared" si="4"/>
        <v>100.57999999999998</v>
      </c>
      <c r="M36" s="203">
        <f t="shared" si="4"/>
        <v>325.33500000000004</v>
      </c>
      <c r="N36" s="203">
        <f t="shared" si="4"/>
        <v>4.3640000000000008</v>
      </c>
    </row>
    <row r="37" spans="1:14" s="214" customFormat="1" ht="20.25" customHeight="1">
      <c r="A37" s="203"/>
      <c r="B37" s="212" t="s">
        <v>63</v>
      </c>
      <c r="C37" s="205"/>
      <c r="D37" s="203"/>
      <c r="E37" s="203"/>
      <c r="F37" s="203"/>
      <c r="G37" s="203"/>
      <c r="H37" s="234"/>
      <c r="I37" s="203"/>
      <c r="J37" s="203"/>
      <c r="K37" s="203"/>
      <c r="L37" s="203"/>
      <c r="M37" s="203"/>
      <c r="N37" s="203"/>
    </row>
    <row r="38" spans="1:14" s="279" customFormat="1" ht="35.25" customHeight="1">
      <c r="A38" s="203" t="s">
        <v>96</v>
      </c>
      <c r="B38" s="204" t="s">
        <v>97</v>
      </c>
      <c r="C38" s="204">
        <v>200</v>
      </c>
      <c r="D38" s="205">
        <v>1.8</v>
      </c>
      <c r="E38" s="205">
        <v>5</v>
      </c>
      <c r="F38" s="205">
        <v>8.4</v>
      </c>
      <c r="G38" s="205">
        <v>101.3</v>
      </c>
      <c r="H38" s="205">
        <v>4</v>
      </c>
      <c r="I38" s="205">
        <v>0.04</v>
      </c>
      <c r="J38" s="205">
        <v>0.6</v>
      </c>
      <c r="K38" s="205">
        <v>248</v>
      </c>
      <c r="L38" s="205">
        <v>28</v>
      </c>
      <c r="M38" s="205">
        <v>184</v>
      </c>
      <c r="N38" s="205">
        <v>0.2</v>
      </c>
    </row>
    <row r="39" spans="1:14" s="214" customFormat="1" ht="20.25" customHeight="1">
      <c r="A39" s="203"/>
      <c r="B39" s="203" t="s">
        <v>65</v>
      </c>
      <c r="C39" s="204">
        <v>200</v>
      </c>
      <c r="D39" s="205">
        <v>1.8</v>
      </c>
      <c r="E39" s="205">
        <v>5</v>
      </c>
      <c r="F39" s="205">
        <v>8.4</v>
      </c>
      <c r="G39" s="205">
        <v>101.3</v>
      </c>
      <c r="H39" s="205">
        <v>4</v>
      </c>
      <c r="I39" s="205">
        <v>0.04</v>
      </c>
      <c r="J39" s="205">
        <v>0.6</v>
      </c>
      <c r="K39" s="205">
        <v>248</v>
      </c>
      <c r="L39" s="205">
        <v>28</v>
      </c>
      <c r="M39" s="205">
        <v>184</v>
      </c>
      <c r="N39" s="205">
        <v>0.2</v>
      </c>
    </row>
    <row r="40" spans="1:14" s="279" customFormat="1" ht="20.25" customHeight="1">
      <c r="A40" s="203"/>
      <c r="B40" s="204"/>
      <c r="C40" s="204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</row>
    <row r="41" spans="1:14" s="279" customFormat="1" ht="20.25" customHeight="1">
      <c r="A41" s="203"/>
      <c r="B41" s="203" t="s">
        <v>66</v>
      </c>
      <c r="C41" s="203">
        <f>SUM(C12+C15+C24+C28+C36+C39)</f>
        <v>2822</v>
      </c>
      <c r="D41" s="203">
        <f t="shared" ref="D41:N41" si="5">SUM(D12+D15+D24+D28+D36+D39)</f>
        <v>100.55499999999999</v>
      </c>
      <c r="E41" s="203">
        <f t="shared" si="5"/>
        <v>101.02</v>
      </c>
      <c r="F41" s="203">
        <f t="shared" si="5"/>
        <v>445.48999999999995</v>
      </c>
      <c r="G41" s="203">
        <f t="shared" si="5"/>
        <v>3225.61</v>
      </c>
      <c r="H41" s="203">
        <f t="shared" si="5"/>
        <v>203.458</v>
      </c>
      <c r="I41" s="203">
        <f t="shared" si="5"/>
        <v>0.91400000000000003</v>
      </c>
      <c r="J41" s="203">
        <f t="shared" si="5"/>
        <v>141.965</v>
      </c>
      <c r="K41" s="203">
        <f t="shared" si="5"/>
        <v>1242.26</v>
      </c>
      <c r="L41" s="203">
        <f t="shared" si="5"/>
        <v>498.55</v>
      </c>
      <c r="M41" s="203">
        <f t="shared" si="5"/>
        <v>1594.2950000000001</v>
      </c>
      <c r="N41" s="203">
        <f t="shared" si="5"/>
        <v>17.114000000000001</v>
      </c>
    </row>
    <row r="42" spans="1:14" s="279" customFormat="1" ht="20.25" customHeight="1">
      <c r="A42" s="203"/>
      <c r="B42" s="203"/>
      <c r="C42" s="205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</row>
    <row r="43" spans="1:14" ht="20.25" customHeight="1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4" ht="20.25" customHeight="1"/>
    <row r="45" spans="1:14" ht="20.25" customHeight="1"/>
    <row r="46" spans="1:14" ht="20.25" customHeight="1"/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7"/>
  <sheetViews>
    <sheetView view="pageBreakPreview" zoomScale="60" workbookViewId="0">
      <selection activeCell="B30" sqref="B30"/>
    </sheetView>
  </sheetViews>
  <sheetFormatPr defaultRowHeight="18"/>
  <cols>
    <col min="1" max="1" width="19.6640625" style="214" customWidth="1"/>
    <col min="2" max="2" width="43.109375" style="214" customWidth="1"/>
    <col min="3" max="3" width="10.6640625" style="214" customWidth="1"/>
    <col min="4" max="4" width="9.109375" style="214"/>
    <col min="5" max="5" width="10.44140625" style="214" customWidth="1"/>
    <col min="6" max="6" width="12.5546875" style="214" customWidth="1"/>
    <col min="7" max="7" width="14" style="214" customWidth="1"/>
    <col min="8" max="10" width="9.109375" style="214"/>
    <col min="11" max="11" width="11.6640625" style="214" customWidth="1"/>
    <col min="12" max="13" width="9.109375" style="214"/>
    <col min="14" max="14" width="12.109375" style="214" customWidth="1"/>
  </cols>
  <sheetData>
    <row r="1" spans="1:14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ht="45.7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ht="20.25" customHeight="1">
      <c r="A4" s="273"/>
      <c r="B4" s="255" t="s">
        <v>152</v>
      </c>
      <c r="C4" s="218"/>
      <c r="D4" s="270"/>
      <c r="E4" s="270"/>
      <c r="F4" s="271"/>
      <c r="G4" s="272"/>
      <c r="H4" s="215"/>
      <c r="I4" s="216"/>
      <c r="J4" s="216"/>
      <c r="K4" s="216"/>
      <c r="L4" s="216"/>
      <c r="M4" s="216"/>
      <c r="N4" s="216"/>
    </row>
    <row r="5" spans="1:14" s="72" customFormat="1" ht="20.25" customHeight="1">
      <c r="A5" s="203"/>
      <c r="B5" s="207" t="s">
        <v>185</v>
      </c>
      <c r="C5" s="227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s="72" customFormat="1" ht="20.25" customHeight="1">
      <c r="A6" s="203"/>
      <c r="B6" s="207" t="s">
        <v>68</v>
      </c>
      <c r="C6" s="22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s="72" customFormat="1" ht="34.5" customHeight="1">
      <c r="A7" s="203" t="s">
        <v>243</v>
      </c>
      <c r="B7" s="204" t="s">
        <v>250</v>
      </c>
      <c r="C7" s="204">
        <v>250</v>
      </c>
      <c r="D7" s="205">
        <v>9.15</v>
      </c>
      <c r="E7" s="205">
        <v>7.75</v>
      </c>
      <c r="F7" s="205">
        <v>45.4</v>
      </c>
      <c r="G7" s="205">
        <v>282</v>
      </c>
      <c r="H7" s="205">
        <v>0.3</v>
      </c>
      <c r="I7" s="205">
        <v>0.7</v>
      </c>
      <c r="J7" s="205">
        <v>1.2</v>
      </c>
      <c r="K7" s="205">
        <v>292</v>
      </c>
      <c r="L7" s="205">
        <v>28</v>
      </c>
      <c r="M7" s="205">
        <v>262</v>
      </c>
      <c r="N7" s="205">
        <v>5.8</v>
      </c>
    </row>
    <row r="8" spans="1:14" s="72" customFormat="1" ht="18" customHeight="1">
      <c r="A8" s="257" t="s">
        <v>132</v>
      </c>
      <c r="B8" s="204" t="s">
        <v>133</v>
      </c>
      <c r="C8" s="204">
        <v>60</v>
      </c>
      <c r="D8" s="205">
        <v>7.63</v>
      </c>
      <c r="E8" s="205">
        <v>9.4</v>
      </c>
      <c r="F8" s="205">
        <v>15.11</v>
      </c>
      <c r="G8" s="205">
        <v>168.4</v>
      </c>
      <c r="H8" s="205">
        <v>0.02</v>
      </c>
      <c r="I8" s="205">
        <v>0</v>
      </c>
      <c r="J8" s="205">
        <v>0.78</v>
      </c>
      <c r="K8" s="205">
        <v>115.6</v>
      </c>
      <c r="L8" s="205">
        <v>15.65</v>
      </c>
      <c r="M8" s="205">
        <v>114.7</v>
      </c>
      <c r="N8" s="205">
        <v>0.93</v>
      </c>
    </row>
    <row r="9" spans="1:14" s="72" customFormat="1" ht="20.25" customHeight="1">
      <c r="A9" s="203" t="s">
        <v>101</v>
      </c>
      <c r="B9" s="204" t="s">
        <v>102</v>
      </c>
      <c r="C9" s="204">
        <v>200</v>
      </c>
      <c r="D9" s="205">
        <v>3.55</v>
      </c>
      <c r="E9" s="205">
        <v>3.38</v>
      </c>
      <c r="F9" s="205">
        <v>24.9</v>
      </c>
      <c r="G9" s="205">
        <v>139</v>
      </c>
      <c r="H9" s="205">
        <v>0.02</v>
      </c>
      <c r="I9" s="205">
        <v>0.04</v>
      </c>
      <c r="J9" s="205">
        <v>1.3</v>
      </c>
      <c r="K9" s="205">
        <v>125.4</v>
      </c>
      <c r="L9" s="205">
        <v>14</v>
      </c>
      <c r="M9" s="205">
        <v>102</v>
      </c>
      <c r="N9" s="205">
        <v>0.46</v>
      </c>
    </row>
    <row r="10" spans="1:14" s="72" customFormat="1" ht="20.25" customHeight="1">
      <c r="A10" s="203"/>
      <c r="B10" s="203" t="s">
        <v>134</v>
      </c>
      <c r="C10" s="205">
        <f>SUM(C7:C9)</f>
        <v>510</v>
      </c>
      <c r="D10" s="203">
        <f>SUM(D7:D9)</f>
        <v>20.330000000000002</v>
      </c>
      <c r="E10" s="203">
        <f t="shared" ref="E10:N10" si="0">SUM(E7:E9)</f>
        <v>20.529999999999998</v>
      </c>
      <c r="F10" s="203">
        <f t="shared" si="0"/>
        <v>85.41</v>
      </c>
      <c r="G10" s="203">
        <f t="shared" si="0"/>
        <v>589.4</v>
      </c>
      <c r="H10" s="203">
        <f t="shared" si="0"/>
        <v>0.34</v>
      </c>
      <c r="I10" s="203">
        <f t="shared" si="0"/>
        <v>0.74</v>
      </c>
      <c r="J10" s="203">
        <f t="shared" si="0"/>
        <v>3.2800000000000002</v>
      </c>
      <c r="K10" s="203">
        <f t="shared" si="0"/>
        <v>533</v>
      </c>
      <c r="L10" s="203">
        <f t="shared" si="0"/>
        <v>57.65</v>
      </c>
      <c r="M10" s="203">
        <f t="shared" si="0"/>
        <v>478.7</v>
      </c>
      <c r="N10" s="203">
        <f t="shared" si="0"/>
        <v>7.1899999999999995</v>
      </c>
    </row>
    <row r="11" spans="1:14" s="72" customFormat="1" ht="20.25" customHeight="1">
      <c r="A11" s="203"/>
      <c r="B11" s="207" t="s">
        <v>33</v>
      </c>
      <c r="C11" s="205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</row>
    <row r="12" spans="1:14" ht="20.25" customHeight="1">
      <c r="A12" s="203" t="s">
        <v>199</v>
      </c>
      <c r="B12" s="208" t="s">
        <v>104</v>
      </c>
      <c r="C12" s="235">
        <v>200</v>
      </c>
      <c r="D12" s="203">
        <v>1.8</v>
      </c>
      <c r="E12" s="203">
        <v>0</v>
      </c>
      <c r="F12" s="203">
        <v>16.2</v>
      </c>
      <c r="G12" s="203">
        <v>86</v>
      </c>
      <c r="H12" s="234">
        <v>0</v>
      </c>
      <c r="I12" s="203">
        <v>0</v>
      </c>
      <c r="J12" s="203">
        <v>120</v>
      </c>
      <c r="K12" s="203">
        <v>68</v>
      </c>
      <c r="L12" s="203">
        <v>26</v>
      </c>
      <c r="M12" s="203">
        <v>46</v>
      </c>
      <c r="N12" s="203">
        <v>0.6</v>
      </c>
    </row>
    <row r="13" spans="1:14" ht="20.25" customHeight="1">
      <c r="A13" s="203"/>
      <c r="B13" s="203" t="s">
        <v>105</v>
      </c>
      <c r="C13" s="211">
        <f t="shared" ref="C13:N13" si="1">SUM(C12:C12)</f>
        <v>200</v>
      </c>
      <c r="D13" s="204">
        <f t="shared" si="1"/>
        <v>1.8</v>
      </c>
      <c r="E13" s="204">
        <f t="shared" si="1"/>
        <v>0</v>
      </c>
      <c r="F13" s="204">
        <f t="shared" si="1"/>
        <v>16.2</v>
      </c>
      <c r="G13" s="204">
        <f t="shared" si="1"/>
        <v>86</v>
      </c>
      <c r="H13" s="204">
        <f t="shared" si="1"/>
        <v>0</v>
      </c>
      <c r="I13" s="204">
        <f t="shared" si="1"/>
        <v>0</v>
      </c>
      <c r="J13" s="204">
        <f t="shared" si="1"/>
        <v>120</v>
      </c>
      <c r="K13" s="204">
        <f t="shared" si="1"/>
        <v>68</v>
      </c>
      <c r="L13" s="204">
        <f t="shared" si="1"/>
        <v>26</v>
      </c>
      <c r="M13" s="204">
        <f t="shared" si="1"/>
        <v>46</v>
      </c>
      <c r="N13" s="204">
        <f t="shared" si="1"/>
        <v>0.6</v>
      </c>
    </row>
    <row r="14" spans="1:14" s="72" customFormat="1" ht="20.25" customHeight="1">
      <c r="A14" s="203"/>
      <c r="B14" s="207" t="s">
        <v>36</v>
      </c>
      <c r="C14" s="227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</row>
    <row r="15" spans="1:14" s="72" customFormat="1" ht="37.5" customHeight="1">
      <c r="A15" s="211" t="s">
        <v>135</v>
      </c>
      <c r="B15" s="204" t="s">
        <v>136</v>
      </c>
      <c r="C15" s="232" t="s">
        <v>194</v>
      </c>
      <c r="D15" s="205">
        <v>8.58</v>
      </c>
      <c r="E15" s="205">
        <v>3.34</v>
      </c>
      <c r="F15" s="205">
        <v>14.69</v>
      </c>
      <c r="G15" s="205">
        <v>123.64</v>
      </c>
      <c r="H15" s="205">
        <v>5.5</v>
      </c>
      <c r="I15" s="205">
        <v>0.11</v>
      </c>
      <c r="J15" s="205">
        <v>17.899999999999999</v>
      </c>
      <c r="K15" s="205">
        <v>20.440000000000001</v>
      </c>
      <c r="L15" s="205">
        <v>24.02</v>
      </c>
      <c r="M15" s="205">
        <v>63.32</v>
      </c>
      <c r="N15" s="205">
        <v>0.98</v>
      </c>
    </row>
    <row r="16" spans="1:14" s="72" customFormat="1" ht="24.75" customHeight="1">
      <c r="A16" s="203" t="s">
        <v>241</v>
      </c>
      <c r="B16" s="204" t="s">
        <v>78</v>
      </c>
      <c r="C16" s="204">
        <v>100</v>
      </c>
      <c r="D16" s="205">
        <v>21.091000000000001</v>
      </c>
      <c r="E16" s="205">
        <v>25.43</v>
      </c>
      <c r="F16" s="205">
        <v>0.57999999999999996</v>
      </c>
      <c r="G16" s="205">
        <v>315.60000000000002</v>
      </c>
      <c r="H16" s="205">
        <v>40.908999999999999</v>
      </c>
      <c r="I16" s="205">
        <v>0.04</v>
      </c>
      <c r="J16" s="205">
        <v>1</v>
      </c>
      <c r="K16" s="205">
        <v>3.8</v>
      </c>
      <c r="L16" s="205">
        <v>0.90900000000000003</v>
      </c>
      <c r="M16" s="230">
        <v>5.8</v>
      </c>
      <c r="N16" s="205">
        <v>5.5E-2</v>
      </c>
    </row>
    <row r="17" spans="1:14" s="72" customFormat="1" ht="20.25" customHeight="1">
      <c r="A17" s="203" t="s">
        <v>230</v>
      </c>
      <c r="B17" s="204" t="s">
        <v>277</v>
      </c>
      <c r="C17" s="204">
        <v>60</v>
      </c>
      <c r="D17" s="205">
        <v>0.48</v>
      </c>
      <c r="E17" s="205">
        <v>0</v>
      </c>
      <c r="F17" s="205">
        <v>1</v>
      </c>
      <c r="G17" s="205">
        <v>7.8</v>
      </c>
      <c r="H17" s="228">
        <v>0</v>
      </c>
      <c r="I17" s="205">
        <v>0</v>
      </c>
      <c r="J17" s="205">
        <v>3</v>
      </c>
      <c r="K17" s="205">
        <v>13.8</v>
      </c>
      <c r="L17" s="205">
        <v>8.4</v>
      </c>
      <c r="M17" s="205">
        <v>14.4</v>
      </c>
      <c r="N17" s="205">
        <v>0.36</v>
      </c>
    </row>
    <row r="18" spans="1:14" s="72" customFormat="1" ht="20.25" customHeight="1">
      <c r="A18" s="203" t="s">
        <v>189</v>
      </c>
      <c r="B18" s="204" t="s">
        <v>190</v>
      </c>
      <c r="C18" s="232">
        <v>160</v>
      </c>
      <c r="D18" s="205">
        <v>2.96</v>
      </c>
      <c r="E18" s="205">
        <v>11.86</v>
      </c>
      <c r="F18" s="205">
        <v>17.79</v>
      </c>
      <c r="G18" s="205">
        <v>190.96</v>
      </c>
      <c r="H18" s="205">
        <v>0</v>
      </c>
      <c r="I18" s="205">
        <v>0.06</v>
      </c>
      <c r="J18" s="205">
        <v>22</v>
      </c>
      <c r="K18" s="205">
        <v>63.33</v>
      </c>
      <c r="L18" s="205">
        <v>38.74</v>
      </c>
      <c r="M18" s="205">
        <v>80.38</v>
      </c>
      <c r="N18" s="205">
        <v>2.33</v>
      </c>
    </row>
    <row r="19" spans="1:14" s="72" customFormat="1" ht="20.25" customHeight="1">
      <c r="A19" s="203" t="s">
        <v>249</v>
      </c>
      <c r="B19" s="204" t="s">
        <v>43</v>
      </c>
      <c r="C19" s="204">
        <v>40</v>
      </c>
      <c r="D19" s="205">
        <v>3</v>
      </c>
      <c r="E19" s="205">
        <f>1.2*C19/100</f>
        <v>0.48</v>
      </c>
      <c r="F19" s="205">
        <f>34.2*C19/100</f>
        <v>13.68</v>
      </c>
      <c r="G19" s="205">
        <f>181*C19/100</f>
        <v>72.400000000000006</v>
      </c>
      <c r="H19" s="205">
        <v>0</v>
      </c>
      <c r="I19" s="205">
        <f>0.11*C19/100</f>
        <v>4.4000000000000004E-2</v>
      </c>
      <c r="J19" s="205">
        <v>0</v>
      </c>
      <c r="K19" s="205">
        <f>34*C19/100</f>
        <v>13.6</v>
      </c>
      <c r="L19" s="205">
        <f>41*C19/100</f>
        <v>16.399999999999999</v>
      </c>
      <c r="M19" s="205">
        <f>120*C19/100</f>
        <v>48</v>
      </c>
      <c r="N19" s="205">
        <f>2.3*C19/100</f>
        <v>0.92</v>
      </c>
    </row>
    <row r="20" spans="1:14" s="72" customFormat="1" ht="20.25" customHeight="1">
      <c r="A20" s="203" t="s">
        <v>30</v>
      </c>
      <c r="B20" s="204" t="s">
        <v>44</v>
      </c>
      <c r="C20" s="204">
        <v>80</v>
      </c>
      <c r="D20" s="205">
        <f>7.7*C20/100</f>
        <v>6.16</v>
      </c>
      <c r="E20" s="205">
        <f>3*C20/100</f>
        <v>2.4</v>
      </c>
      <c r="F20" s="205">
        <f>49.8*C20/100</f>
        <v>39.840000000000003</v>
      </c>
      <c r="G20" s="205">
        <f>262*C20/100</f>
        <v>209.6</v>
      </c>
      <c r="H20" s="205">
        <v>0</v>
      </c>
      <c r="I20" s="205">
        <f>0.16*C20/100</f>
        <v>0.128</v>
      </c>
      <c r="J20" s="205">
        <v>0</v>
      </c>
      <c r="K20" s="205">
        <f>26*C20/100</f>
        <v>20.8</v>
      </c>
      <c r="L20" s="205">
        <f>35*C20/100</f>
        <v>28</v>
      </c>
      <c r="M20" s="205">
        <f>83*C20/100</f>
        <v>66.400000000000006</v>
      </c>
      <c r="N20" s="205">
        <f>1.6*C20/100</f>
        <v>1.28</v>
      </c>
    </row>
    <row r="21" spans="1:14" s="72" customFormat="1" ht="20.25" customHeight="1">
      <c r="A21" s="209" t="s">
        <v>231</v>
      </c>
      <c r="B21" s="210" t="s">
        <v>42</v>
      </c>
      <c r="C21" s="210">
        <v>200</v>
      </c>
      <c r="D21" s="242">
        <v>0.8</v>
      </c>
      <c r="E21" s="242">
        <v>0</v>
      </c>
      <c r="F21" s="242">
        <v>19.98</v>
      </c>
      <c r="G21" s="242">
        <v>104</v>
      </c>
      <c r="H21" s="242">
        <v>0</v>
      </c>
      <c r="I21" s="242">
        <v>0</v>
      </c>
      <c r="J21" s="242">
        <v>0.24</v>
      </c>
      <c r="K21" s="242">
        <v>0.4</v>
      </c>
      <c r="L21" s="242">
        <v>0</v>
      </c>
      <c r="M21" s="242">
        <v>0</v>
      </c>
      <c r="N21" s="242">
        <v>0.03</v>
      </c>
    </row>
    <row r="22" spans="1:14" s="72" customFormat="1" ht="20.25" customHeight="1">
      <c r="A22" s="203"/>
      <c r="B22" s="203" t="s">
        <v>45</v>
      </c>
      <c r="C22" s="203">
        <v>868</v>
      </c>
      <c r="D22" s="203">
        <f>SUM(D15:D21)</f>
        <v>43.070999999999998</v>
      </c>
      <c r="E22" s="203">
        <f t="shared" ref="E22:N22" si="2">SUM(E15:E21)</f>
        <v>43.509999999999991</v>
      </c>
      <c r="F22" s="203">
        <f t="shared" si="2"/>
        <v>107.56000000000002</v>
      </c>
      <c r="G22" s="203">
        <f t="shared" si="2"/>
        <v>1024</v>
      </c>
      <c r="H22" s="203">
        <f t="shared" si="2"/>
        <v>46.408999999999999</v>
      </c>
      <c r="I22" s="203">
        <f t="shared" si="2"/>
        <v>0.38200000000000001</v>
      </c>
      <c r="J22" s="203">
        <f t="shared" si="2"/>
        <v>44.14</v>
      </c>
      <c r="K22" s="203">
        <f t="shared" si="2"/>
        <v>136.17000000000002</v>
      </c>
      <c r="L22" s="203">
        <f t="shared" si="2"/>
        <v>116.46899999999999</v>
      </c>
      <c r="M22" s="203">
        <f t="shared" si="2"/>
        <v>278.3</v>
      </c>
      <c r="N22" s="203">
        <f t="shared" si="2"/>
        <v>5.955000000000001</v>
      </c>
    </row>
    <row r="23" spans="1:14" s="72" customFormat="1" ht="20.25" customHeight="1">
      <c r="A23" s="203"/>
      <c r="B23" s="207" t="s">
        <v>46</v>
      </c>
      <c r="C23" s="227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</row>
    <row r="24" spans="1:14" ht="20.25" customHeight="1">
      <c r="A24" s="203" t="s">
        <v>30</v>
      </c>
      <c r="B24" s="204" t="s">
        <v>2</v>
      </c>
      <c r="C24" s="204">
        <v>100</v>
      </c>
      <c r="D24" s="205">
        <v>7.7</v>
      </c>
      <c r="E24" s="205">
        <v>9.1</v>
      </c>
      <c r="F24" s="205">
        <v>70.900000000000006</v>
      </c>
      <c r="G24" s="205">
        <v>396</v>
      </c>
      <c r="H24" s="205">
        <v>0</v>
      </c>
      <c r="I24" s="205">
        <v>0.14000000000000001</v>
      </c>
      <c r="J24" s="205">
        <v>0</v>
      </c>
      <c r="K24" s="205">
        <v>22</v>
      </c>
      <c r="L24" s="205">
        <v>32</v>
      </c>
      <c r="M24" s="205">
        <v>85</v>
      </c>
      <c r="N24" s="205">
        <v>1.6</v>
      </c>
    </row>
    <row r="25" spans="1:14" s="72" customFormat="1" ht="20.25" customHeight="1">
      <c r="A25" s="203" t="s">
        <v>122</v>
      </c>
      <c r="B25" s="205" t="s">
        <v>123</v>
      </c>
      <c r="C25" s="205">
        <v>200</v>
      </c>
      <c r="D25" s="205">
        <v>5.6</v>
      </c>
      <c r="E25" s="205">
        <v>6.4</v>
      </c>
      <c r="F25" s="205">
        <v>5.4</v>
      </c>
      <c r="G25" s="205">
        <v>116</v>
      </c>
      <c r="H25" s="205">
        <v>0.04</v>
      </c>
      <c r="I25" s="205">
        <v>0.06</v>
      </c>
      <c r="J25" s="205">
        <v>2</v>
      </c>
      <c r="K25" s="205">
        <v>242</v>
      </c>
      <c r="L25" s="205">
        <v>28</v>
      </c>
      <c r="M25" s="205">
        <v>182</v>
      </c>
      <c r="N25" s="205">
        <v>0.2</v>
      </c>
    </row>
    <row r="26" spans="1:14" s="72" customFormat="1" ht="20.25" customHeight="1">
      <c r="A26" s="203"/>
      <c r="B26" s="203" t="s">
        <v>51</v>
      </c>
      <c r="C26" s="203">
        <f>SUM(C24:C25)</f>
        <v>300</v>
      </c>
      <c r="D26" s="203">
        <f>SUM(D24:D25)</f>
        <v>13.3</v>
      </c>
      <c r="E26" s="203">
        <f t="shared" ref="E26:N26" si="3">SUM(E24:E25)</f>
        <v>15.5</v>
      </c>
      <c r="F26" s="203">
        <f t="shared" si="3"/>
        <v>76.300000000000011</v>
      </c>
      <c r="G26" s="203">
        <f t="shared" si="3"/>
        <v>512</v>
      </c>
      <c r="H26" s="203">
        <f t="shared" si="3"/>
        <v>0.04</v>
      </c>
      <c r="I26" s="203">
        <f t="shared" si="3"/>
        <v>0.2</v>
      </c>
      <c r="J26" s="203">
        <f t="shared" si="3"/>
        <v>2</v>
      </c>
      <c r="K26" s="203">
        <f t="shared" si="3"/>
        <v>264</v>
      </c>
      <c r="L26" s="203">
        <f t="shared" si="3"/>
        <v>60</v>
      </c>
      <c r="M26" s="203">
        <f t="shared" si="3"/>
        <v>267</v>
      </c>
      <c r="N26" s="203">
        <f t="shared" si="3"/>
        <v>1.8</v>
      </c>
    </row>
    <row r="27" spans="1:14" s="72" customFormat="1" ht="20.25" customHeight="1">
      <c r="A27" s="203"/>
      <c r="B27" s="212" t="s">
        <v>52</v>
      </c>
      <c r="C27" s="237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</row>
    <row r="28" spans="1:14" s="72" customFormat="1" ht="20.25" customHeight="1">
      <c r="A28" s="203" t="s">
        <v>186</v>
      </c>
      <c r="B28" s="205" t="s">
        <v>187</v>
      </c>
      <c r="C28" s="253" t="s">
        <v>163</v>
      </c>
      <c r="D28" s="205">
        <v>26.5</v>
      </c>
      <c r="E28" s="205">
        <v>17.46</v>
      </c>
      <c r="F28" s="205">
        <v>7.84</v>
      </c>
      <c r="G28" s="205">
        <v>295.83999999999997</v>
      </c>
      <c r="H28" s="205">
        <v>12.3</v>
      </c>
      <c r="I28" s="205">
        <v>0.44</v>
      </c>
      <c r="J28" s="205">
        <v>48.8</v>
      </c>
      <c r="K28" s="205">
        <v>13.32</v>
      </c>
      <c r="L28" s="205">
        <v>26.64</v>
      </c>
      <c r="M28" s="205">
        <v>464</v>
      </c>
      <c r="N28" s="205">
        <v>10.220000000000001</v>
      </c>
    </row>
    <row r="29" spans="1:14" s="72" customFormat="1" ht="20.25" customHeight="1">
      <c r="A29" s="203" t="s">
        <v>127</v>
      </c>
      <c r="B29" s="252" t="s">
        <v>128</v>
      </c>
      <c r="C29" s="253">
        <v>160</v>
      </c>
      <c r="D29" s="205">
        <v>3.3</v>
      </c>
      <c r="E29" s="205">
        <v>5.12</v>
      </c>
      <c r="F29" s="205">
        <v>21.8</v>
      </c>
      <c r="G29" s="205">
        <v>146.4</v>
      </c>
      <c r="H29" s="205">
        <v>27.2</v>
      </c>
      <c r="I29" s="205">
        <v>0.15</v>
      </c>
      <c r="J29" s="205">
        <v>19.399999999999999</v>
      </c>
      <c r="K29" s="230">
        <v>39.44</v>
      </c>
      <c r="L29" s="205">
        <v>29.6</v>
      </c>
      <c r="M29" s="230">
        <v>92.4</v>
      </c>
      <c r="N29" s="205">
        <v>1.08</v>
      </c>
    </row>
    <row r="30" spans="1:14" ht="20.25" customHeight="1">
      <c r="A30" s="203" t="s">
        <v>230</v>
      </c>
      <c r="B30" s="204" t="s">
        <v>278</v>
      </c>
      <c r="C30" s="204">
        <v>100</v>
      </c>
      <c r="D30" s="205">
        <v>0.8</v>
      </c>
      <c r="E30" s="205">
        <v>0</v>
      </c>
      <c r="F30" s="205">
        <v>1.6659999999999999</v>
      </c>
      <c r="G30" s="205">
        <v>13</v>
      </c>
      <c r="H30" s="228">
        <v>0</v>
      </c>
      <c r="I30" s="205">
        <v>0</v>
      </c>
      <c r="J30" s="205">
        <v>5</v>
      </c>
      <c r="K30" s="205">
        <v>23</v>
      </c>
      <c r="L30" s="205">
        <v>14</v>
      </c>
      <c r="M30" s="205">
        <v>24</v>
      </c>
      <c r="N30" s="205">
        <v>0.6</v>
      </c>
    </row>
    <row r="31" spans="1:14" s="72" customFormat="1" ht="20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05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4" s="72" customFormat="1" ht="20.25" customHeight="1">
      <c r="A32" s="203" t="s">
        <v>249</v>
      </c>
      <c r="B32" s="204" t="s">
        <v>43</v>
      </c>
      <c r="C32" s="204">
        <v>40</v>
      </c>
      <c r="D32" s="205">
        <v>3</v>
      </c>
      <c r="E32" s="205">
        <f>1.2*C32/100</f>
        <v>0.48</v>
      </c>
      <c r="F32" s="205">
        <f>34.2*C32/100</f>
        <v>13.68</v>
      </c>
      <c r="G32" s="205">
        <f>181*C32/100</f>
        <v>72.400000000000006</v>
      </c>
      <c r="H32" s="205">
        <v>0</v>
      </c>
      <c r="I32" s="205">
        <f>0.11*C32/100</f>
        <v>4.4000000000000004E-2</v>
      </c>
      <c r="J32" s="205">
        <v>0</v>
      </c>
      <c r="K32" s="205">
        <f>34*C32/100</f>
        <v>13.6</v>
      </c>
      <c r="L32" s="205">
        <f>41*C32/100</f>
        <v>16.399999999999999</v>
      </c>
      <c r="M32" s="205">
        <f>120*C32/100</f>
        <v>48</v>
      </c>
      <c r="N32" s="205">
        <f>2.3*C32/100</f>
        <v>0.92</v>
      </c>
    </row>
    <row r="33" spans="1:14" s="72" customFormat="1" ht="35.25" customHeight="1">
      <c r="A33" s="203" t="s">
        <v>239</v>
      </c>
      <c r="B33" s="204" t="s">
        <v>50</v>
      </c>
      <c r="C33" s="204">
        <v>200</v>
      </c>
      <c r="D33" s="205">
        <v>0.5</v>
      </c>
      <c r="E33" s="205">
        <v>0</v>
      </c>
      <c r="F33" s="205">
        <v>15.01</v>
      </c>
      <c r="G33" s="205">
        <v>58</v>
      </c>
      <c r="H33" s="205">
        <v>0</v>
      </c>
      <c r="I33" s="205">
        <v>0</v>
      </c>
      <c r="J33" s="205">
        <v>1.2</v>
      </c>
      <c r="K33" s="205">
        <v>0.2</v>
      </c>
      <c r="L33" s="205">
        <v>0</v>
      </c>
      <c r="M33" s="205">
        <v>0</v>
      </c>
      <c r="N33" s="205">
        <v>0.03</v>
      </c>
    </row>
    <row r="34" spans="1:14" s="72" customFormat="1" ht="20.25" customHeight="1">
      <c r="A34" s="203"/>
      <c r="B34" s="203" t="s">
        <v>146</v>
      </c>
      <c r="C34" s="203">
        <v>700</v>
      </c>
      <c r="D34" s="203">
        <f>SUM(D28:D33)</f>
        <v>37.950000000000003</v>
      </c>
      <c r="E34" s="203">
        <f t="shared" ref="E34:N34" si="4">SUM(E28:E33)</f>
        <v>24.560000000000002</v>
      </c>
      <c r="F34" s="203">
        <f t="shared" si="4"/>
        <v>84.896000000000001</v>
      </c>
      <c r="G34" s="203">
        <f t="shared" si="4"/>
        <v>716.64</v>
      </c>
      <c r="H34" s="203">
        <f t="shared" si="4"/>
        <v>39.5</v>
      </c>
      <c r="I34" s="203">
        <f t="shared" si="4"/>
        <v>0.71399999999999997</v>
      </c>
      <c r="J34" s="203">
        <f t="shared" si="4"/>
        <v>74.399999999999991</v>
      </c>
      <c r="K34" s="203">
        <f t="shared" si="4"/>
        <v>102.55999999999999</v>
      </c>
      <c r="L34" s="203">
        <f t="shared" si="4"/>
        <v>104.14000000000001</v>
      </c>
      <c r="M34" s="203">
        <f t="shared" si="4"/>
        <v>669.9</v>
      </c>
      <c r="N34" s="203">
        <f t="shared" si="4"/>
        <v>13.65</v>
      </c>
    </row>
    <row r="35" spans="1:14" ht="20.2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ht="20.25" customHeight="1">
      <c r="A36" s="203" t="s">
        <v>96</v>
      </c>
      <c r="B36" s="204" t="s">
        <v>1</v>
      </c>
      <c r="C36" s="231">
        <v>180</v>
      </c>
      <c r="D36" s="203">
        <v>6.12</v>
      </c>
      <c r="E36" s="203">
        <v>4.5</v>
      </c>
      <c r="F36" s="203">
        <v>9.9</v>
      </c>
      <c r="G36" s="203">
        <v>104.58</v>
      </c>
      <c r="H36" s="234">
        <v>39.6</v>
      </c>
      <c r="I36" s="203">
        <v>4.3200000000000002E-2</v>
      </c>
      <c r="J36" s="203">
        <v>1.26</v>
      </c>
      <c r="K36" s="203">
        <v>194.4</v>
      </c>
      <c r="L36" s="203">
        <v>28.8</v>
      </c>
      <c r="M36" s="203">
        <v>169.2</v>
      </c>
      <c r="N36" s="203">
        <v>0.18</v>
      </c>
    </row>
    <row r="37" spans="1:14" ht="20.25" customHeight="1">
      <c r="A37" s="203"/>
      <c r="B37" s="203" t="s">
        <v>65</v>
      </c>
      <c r="C37" s="231">
        <v>180</v>
      </c>
      <c r="D37" s="203">
        <v>6.12</v>
      </c>
      <c r="E37" s="203">
        <v>4.5</v>
      </c>
      <c r="F37" s="203">
        <v>9.9</v>
      </c>
      <c r="G37" s="203">
        <v>104.58</v>
      </c>
      <c r="H37" s="234">
        <v>39.6</v>
      </c>
      <c r="I37" s="203">
        <v>4.3200000000000002E-2</v>
      </c>
      <c r="J37" s="203">
        <v>1.26</v>
      </c>
      <c r="K37" s="203">
        <v>194.4</v>
      </c>
      <c r="L37" s="203">
        <v>28.8</v>
      </c>
      <c r="M37" s="203">
        <v>169.2</v>
      </c>
      <c r="N37" s="203">
        <v>0.18</v>
      </c>
    </row>
    <row r="38" spans="1:14" s="72" customFormat="1" ht="20.25" customHeight="1">
      <c r="A38" s="203"/>
      <c r="B38" s="292"/>
      <c r="C38" s="292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72" customFormat="1" ht="20.25" customHeight="1">
      <c r="A39" s="203"/>
      <c r="B39" s="203" t="s">
        <v>66</v>
      </c>
      <c r="C39" s="203">
        <f>SUM(C10+C13+C22+C26+C34+C37)</f>
        <v>2758</v>
      </c>
      <c r="D39" s="203">
        <f t="shared" ref="D39:N39" si="5">SUM(D10+D13+D22+D26+D34+D37)</f>
        <v>122.571</v>
      </c>
      <c r="E39" s="203">
        <f t="shared" si="5"/>
        <v>108.6</v>
      </c>
      <c r="F39" s="203">
        <f t="shared" si="5"/>
        <v>380.26600000000002</v>
      </c>
      <c r="G39" s="203">
        <f t="shared" si="5"/>
        <v>3032.62</v>
      </c>
      <c r="H39" s="203">
        <f t="shared" si="5"/>
        <v>125.88900000000001</v>
      </c>
      <c r="I39" s="203">
        <f t="shared" si="5"/>
        <v>2.0791999999999997</v>
      </c>
      <c r="J39" s="203">
        <f t="shared" si="5"/>
        <v>245.07999999999998</v>
      </c>
      <c r="K39" s="203">
        <f t="shared" si="5"/>
        <v>1298.1300000000001</v>
      </c>
      <c r="L39" s="203">
        <f t="shared" si="5"/>
        <v>393.05900000000003</v>
      </c>
      <c r="M39" s="203">
        <f t="shared" si="5"/>
        <v>1909.1000000000001</v>
      </c>
      <c r="N39" s="203">
        <f t="shared" si="5"/>
        <v>29.375</v>
      </c>
    </row>
    <row r="40" spans="1:14" s="72" customFormat="1" ht="20.25" customHeight="1">
      <c r="A40" s="203"/>
      <c r="B40" s="212"/>
      <c r="C40" s="237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</row>
    <row r="41" spans="1:14" ht="20.25" customHeight="1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4" ht="20.25" customHeight="1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</row>
    <row r="43" spans="1:14" ht="20.25" customHeight="1"/>
    <row r="44" spans="1:14" ht="20.25" customHeight="1"/>
    <row r="45" spans="1:14" ht="20.25" customHeight="1"/>
    <row r="46" spans="1:14" ht="20.25" customHeight="1"/>
    <row r="47" spans="1:14" ht="20.25" customHeight="1"/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" right="0.7" top="0.75" bottom="0.75" header="0.3" footer="0.3"/>
  <pageSetup paperSize="9" scale="44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S407"/>
  <sheetViews>
    <sheetView topLeftCell="A283" workbookViewId="0">
      <selection activeCell="R293" sqref="R293"/>
    </sheetView>
  </sheetViews>
  <sheetFormatPr defaultRowHeight="14.4"/>
  <cols>
    <col min="1" max="1" width="19.44140625" customWidth="1"/>
    <col min="2" max="2" width="34.5546875" customWidth="1"/>
    <col min="3" max="3" width="12.44140625" bestFit="1" customWidth="1"/>
    <col min="4" max="4" width="13.109375" customWidth="1"/>
    <col min="5" max="5" width="13.5546875" customWidth="1"/>
    <col min="6" max="6" width="12.6640625" customWidth="1"/>
    <col min="7" max="7" width="13" customWidth="1"/>
    <col min="8" max="8" width="12.88671875" customWidth="1"/>
    <col min="10" max="10" width="12.88671875" customWidth="1"/>
    <col min="11" max="11" width="12.109375" customWidth="1"/>
    <col min="12" max="12" width="11.6640625" customWidth="1"/>
    <col min="13" max="13" width="13" customWidth="1"/>
  </cols>
  <sheetData>
    <row r="1" spans="1:14" ht="34.5" customHeight="1">
      <c r="A1" s="369" t="s">
        <v>4</v>
      </c>
      <c r="B1" s="372" t="s">
        <v>5</v>
      </c>
      <c r="C1" s="375" t="s">
        <v>6</v>
      </c>
      <c r="D1" s="378" t="s">
        <v>7</v>
      </c>
      <c r="E1" s="379"/>
      <c r="F1" s="380"/>
      <c r="G1" s="372" t="s">
        <v>8</v>
      </c>
      <c r="H1" s="381" t="s">
        <v>9</v>
      </c>
      <c r="I1" s="363"/>
      <c r="J1" s="364"/>
      <c r="K1" s="363" t="s">
        <v>10</v>
      </c>
      <c r="L1" s="363"/>
      <c r="M1" s="363"/>
      <c r="N1" s="364"/>
    </row>
    <row r="2" spans="1:14" ht="34.5" customHeight="1">
      <c r="A2" s="370"/>
      <c r="B2" s="373"/>
      <c r="C2" s="376"/>
      <c r="D2" s="367" t="s">
        <v>11</v>
      </c>
      <c r="E2" s="367" t="s">
        <v>12</v>
      </c>
      <c r="F2" s="368" t="s">
        <v>13</v>
      </c>
      <c r="G2" s="373"/>
      <c r="H2" s="382"/>
      <c r="I2" s="365"/>
      <c r="J2" s="366"/>
      <c r="K2" s="365"/>
      <c r="L2" s="365"/>
      <c r="M2" s="365"/>
      <c r="N2" s="366"/>
    </row>
    <row r="3" spans="1:14" ht="34.5" customHeight="1">
      <c r="A3" s="371"/>
      <c r="B3" s="374"/>
      <c r="C3" s="377"/>
      <c r="D3" s="367"/>
      <c r="E3" s="367"/>
      <c r="F3" s="368"/>
      <c r="G3" s="374"/>
      <c r="H3" s="1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</row>
    <row r="4" spans="1:14" ht="28.5" customHeight="1">
      <c r="A4" s="181"/>
      <c r="B4" s="3" t="s">
        <v>21</v>
      </c>
      <c r="C4" s="4"/>
      <c r="D4" s="179"/>
      <c r="E4" s="179"/>
      <c r="F4" s="180"/>
      <c r="G4" s="182"/>
      <c r="H4" s="1"/>
      <c r="I4" s="2"/>
      <c r="J4" s="2"/>
      <c r="K4" s="2"/>
      <c r="L4" s="2"/>
      <c r="M4" s="2"/>
      <c r="N4" s="2"/>
    </row>
    <row r="5" spans="1:14" ht="16.5" customHeight="1">
      <c r="A5" s="5"/>
      <c r="B5" s="6" t="s">
        <v>22</v>
      </c>
      <c r="C5" s="7"/>
      <c r="D5" s="8"/>
      <c r="E5" s="8"/>
      <c r="F5" s="8"/>
      <c r="G5" s="8"/>
      <c r="H5" s="9"/>
      <c r="I5" s="8"/>
      <c r="J5" s="8"/>
      <c r="K5" s="8"/>
      <c r="L5" s="8"/>
      <c r="M5" s="8"/>
      <c r="N5" s="8"/>
    </row>
    <row r="6" spans="1:14" ht="18.75" customHeight="1">
      <c r="A6" s="5"/>
      <c r="B6" s="6" t="s">
        <v>23</v>
      </c>
      <c r="C6" s="7"/>
      <c r="D6" s="8"/>
      <c r="E6" s="8"/>
      <c r="F6" s="8"/>
      <c r="G6" s="8"/>
      <c r="H6" s="9"/>
      <c r="I6" s="8"/>
      <c r="J6" s="8"/>
      <c r="K6" s="8"/>
      <c r="L6" s="8"/>
      <c r="M6" s="8"/>
      <c r="N6" s="8"/>
    </row>
    <row r="7" spans="1:14" ht="34.5" customHeight="1">
      <c r="A7" s="5" t="s">
        <v>24</v>
      </c>
      <c r="B7" s="10" t="s">
        <v>25</v>
      </c>
      <c r="C7" s="11">
        <v>250</v>
      </c>
      <c r="D7" s="8">
        <v>3.75</v>
      </c>
      <c r="E7" s="8">
        <v>4.63</v>
      </c>
      <c r="F7" s="12">
        <v>31.4</v>
      </c>
      <c r="G7" s="8">
        <v>182.13</v>
      </c>
      <c r="H7" s="9">
        <v>23.75</v>
      </c>
      <c r="I7" s="8">
        <v>0.05</v>
      </c>
      <c r="J7" s="8">
        <v>0</v>
      </c>
      <c r="K7" s="13">
        <v>9.75</v>
      </c>
      <c r="L7" s="8">
        <v>6.54</v>
      </c>
      <c r="M7" s="8">
        <v>32.9</v>
      </c>
      <c r="N7" s="8">
        <v>0.4</v>
      </c>
    </row>
    <row r="8" spans="1:14" ht="28.5" customHeight="1">
      <c r="A8" s="5" t="s">
        <v>198</v>
      </c>
      <c r="B8" s="14" t="s">
        <v>27</v>
      </c>
      <c r="C8" s="8">
        <v>200</v>
      </c>
      <c r="D8" s="8">
        <v>3.8</v>
      </c>
      <c r="E8" s="8">
        <v>3.8</v>
      </c>
      <c r="F8" s="8">
        <v>25.1</v>
      </c>
      <c r="G8" s="8">
        <v>145.4</v>
      </c>
      <c r="H8" s="9">
        <v>0.14000000000000001</v>
      </c>
      <c r="I8" s="8">
        <v>0.04</v>
      </c>
      <c r="J8" s="8">
        <v>1.3</v>
      </c>
      <c r="K8" s="8">
        <v>125.32</v>
      </c>
      <c r="L8" s="8">
        <v>31</v>
      </c>
      <c r="M8" s="8">
        <v>116.2</v>
      </c>
      <c r="N8" s="8">
        <v>1</v>
      </c>
    </row>
    <row r="9" spans="1:14" ht="29.25" customHeight="1">
      <c r="A9" s="15" t="s">
        <v>28</v>
      </c>
      <c r="B9" s="14" t="s">
        <v>29</v>
      </c>
      <c r="C9" s="8">
        <v>50</v>
      </c>
      <c r="D9" s="8">
        <v>10.11</v>
      </c>
      <c r="E9" s="8">
        <v>5.33</v>
      </c>
      <c r="F9" s="8">
        <v>54.6</v>
      </c>
      <c r="G9" s="8">
        <v>133.97999999999999</v>
      </c>
      <c r="H9" s="9">
        <v>0.03</v>
      </c>
      <c r="I9" s="8">
        <v>0</v>
      </c>
      <c r="J9" s="8">
        <v>0.42</v>
      </c>
      <c r="K9" s="8">
        <v>163.98</v>
      </c>
      <c r="L9" s="8">
        <v>11.64</v>
      </c>
      <c r="M9" s="8">
        <v>106.5</v>
      </c>
      <c r="N9" s="8">
        <v>0.48</v>
      </c>
    </row>
    <row r="10" spans="1:14" ht="17.399999999999999">
      <c r="A10" s="16" t="s">
        <v>30</v>
      </c>
      <c r="B10" s="17" t="s">
        <v>31</v>
      </c>
      <c r="C10" s="18">
        <v>50</v>
      </c>
      <c r="D10" s="16">
        <v>3.85</v>
      </c>
      <c r="E10" s="16">
        <v>1.5</v>
      </c>
      <c r="F10" s="16">
        <v>24.9</v>
      </c>
      <c r="G10" s="16">
        <v>131</v>
      </c>
      <c r="H10" s="19">
        <v>0</v>
      </c>
      <c r="I10" s="16">
        <f>0.16*C10/100</f>
        <v>0.08</v>
      </c>
      <c r="J10" s="16">
        <v>0</v>
      </c>
      <c r="K10" s="16">
        <f>26*C10/100</f>
        <v>13</v>
      </c>
      <c r="L10" s="16">
        <f>35*C10/100</f>
        <v>17.5</v>
      </c>
      <c r="M10" s="16">
        <f>83*C10/100</f>
        <v>41.5</v>
      </c>
      <c r="N10" s="16">
        <f>1.6*C10/100</f>
        <v>0.8</v>
      </c>
    </row>
    <row r="11" spans="1:14" ht="27.75" customHeight="1">
      <c r="A11" s="5"/>
      <c r="B11" s="20" t="s">
        <v>32</v>
      </c>
      <c r="C11" s="21">
        <f>SUM(C7:C10)</f>
        <v>550</v>
      </c>
      <c r="D11" s="5">
        <f>SUM(D7:D10)</f>
        <v>21.51</v>
      </c>
      <c r="E11" s="5">
        <f t="shared" ref="E11:N11" si="0">SUM(E7:E10)</f>
        <v>15.26</v>
      </c>
      <c r="F11" s="5">
        <f t="shared" si="0"/>
        <v>136</v>
      </c>
      <c r="G11" s="5">
        <f t="shared" si="0"/>
        <v>592.51</v>
      </c>
      <c r="H11" s="22">
        <f t="shared" si="0"/>
        <v>23.92</v>
      </c>
      <c r="I11" s="5">
        <f t="shared" si="0"/>
        <v>0.16999999999999998</v>
      </c>
      <c r="J11" s="5">
        <f t="shared" si="0"/>
        <v>1.72</v>
      </c>
      <c r="K11" s="5">
        <f t="shared" si="0"/>
        <v>312.04999999999995</v>
      </c>
      <c r="L11" s="5">
        <f t="shared" si="0"/>
        <v>66.680000000000007</v>
      </c>
      <c r="M11" s="5">
        <f t="shared" si="0"/>
        <v>297.10000000000002</v>
      </c>
      <c r="N11" s="5">
        <f t="shared" si="0"/>
        <v>2.6799999999999997</v>
      </c>
    </row>
    <row r="12" spans="1:14" ht="26.25" customHeight="1">
      <c r="A12" s="5"/>
      <c r="B12" s="23" t="s">
        <v>33</v>
      </c>
      <c r="C12" s="8"/>
      <c r="D12" s="5"/>
      <c r="E12" s="5"/>
      <c r="F12" s="5"/>
      <c r="G12" s="5"/>
      <c r="H12" s="22"/>
      <c r="I12" s="5"/>
      <c r="J12" s="5"/>
      <c r="K12" s="5"/>
      <c r="L12" s="5"/>
      <c r="M12" s="5"/>
      <c r="N12" s="5"/>
    </row>
    <row r="13" spans="1:14" ht="24.75" customHeight="1">
      <c r="A13" s="5" t="s">
        <v>199</v>
      </c>
      <c r="B13" s="24" t="s">
        <v>34</v>
      </c>
      <c r="C13" s="25">
        <v>200</v>
      </c>
      <c r="D13" s="5">
        <v>0.8</v>
      </c>
      <c r="E13" s="5">
        <v>0.8</v>
      </c>
      <c r="F13" s="5">
        <v>19.600000000000001</v>
      </c>
      <c r="G13" s="5">
        <v>94</v>
      </c>
      <c r="H13" s="22">
        <v>0</v>
      </c>
      <c r="I13" s="5">
        <v>6.0000000000000001E-3</v>
      </c>
      <c r="J13" s="5">
        <v>20</v>
      </c>
      <c r="K13" s="5">
        <v>32</v>
      </c>
      <c r="L13" s="5">
        <v>18</v>
      </c>
      <c r="M13" s="5">
        <v>22</v>
      </c>
      <c r="N13" s="5">
        <v>4.4000000000000004</v>
      </c>
    </row>
    <row r="14" spans="1:14" ht="24.75" customHeight="1">
      <c r="A14" s="5"/>
      <c r="B14" s="20" t="s">
        <v>35</v>
      </c>
      <c r="C14" s="25">
        <v>200</v>
      </c>
      <c r="D14" s="26">
        <f t="shared" ref="D14:N14" ca="1" si="1">SUM(D13:D37)</f>
        <v>0.8</v>
      </c>
      <c r="E14" s="26">
        <f t="shared" ca="1" si="1"/>
        <v>0.8</v>
      </c>
      <c r="F14" s="26">
        <f t="shared" ca="1" si="1"/>
        <v>19.600000000000001</v>
      </c>
      <c r="G14" s="26">
        <f t="shared" ca="1" si="1"/>
        <v>94</v>
      </c>
      <c r="H14" s="26">
        <f t="shared" ca="1" si="1"/>
        <v>0</v>
      </c>
      <c r="I14" s="26">
        <f t="shared" ca="1" si="1"/>
        <v>6.0000000000000001E-3</v>
      </c>
      <c r="J14" s="26">
        <f t="shared" ca="1" si="1"/>
        <v>20</v>
      </c>
      <c r="K14" s="26">
        <f t="shared" ca="1" si="1"/>
        <v>32</v>
      </c>
      <c r="L14" s="26">
        <f t="shared" ca="1" si="1"/>
        <v>18</v>
      </c>
      <c r="M14" s="26">
        <f t="shared" ca="1" si="1"/>
        <v>22</v>
      </c>
      <c r="N14" s="26">
        <f t="shared" ca="1" si="1"/>
        <v>4.4000000000000004</v>
      </c>
    </row>
    <row r="15" spans="1:14" ht="22.5" customHeight="1">
      <c r="A15" s="5"/>
      <c r="B15" s="23" t="s">
        <v>36</v>
      </c>
      <c r="C15" s="7"/>
      <c r="D15" s="8"/>
      <c r="E15" s="8"/>
      <c r="F15" s="8"/>
      <c r="G15" s="8"/>
      <c r="H15" s="9"/>
      <c r="I15" s="8"/>
      <c r="J15" s="8"/>
      <c r="K15" s="8"/>
      <c r="L15" s="8"/>
      <c r="M15" s="8"/>
      <c r="N15" s="8"/>
    </row>
    <row r="16" spans="1:14" ht="34.5" customHeight="1">
      <c r="A16" s="5" t="s">
        <v>37</v>
      </c>
      <c r="B16" s="17" t="s">
        <v>38</v>
      </c>
      <c r="C16" s="26">
        <v>250</v>
      </c>
      <c r="D16" s="16">
        <v>4.3899999999999997</v>
      </c>
      <c r="E16" s="16">
        <v>5.64</v>
      </c>
      <c r="F16" s="16">
        <v>20.61</v>
      </c>
      <c r="G16" s="16">
        <v>151.05000000000001</v>
      </c>
      <c r="H16" s="19">
        <v>0.08</v>
      </c>
      <c r="I16" s="16">
        <v>0.21</v>
      </c>
      <c r="J16" s="16">
        <v>12</v>
      </c>
      <c r="K16" s="16">
        <v>29</v>
      </c>
      <c r="L16" s="16">
        <v>35</v>
      </c>
      <c r="M16" s="27">
        <v>88</v>
      </c>
      <c r="N16" s="16">
        <v>2</v>
      </c>
    </row>
    <row r="17" spans="1:14" ht="25.5" customHeight="1">
      <c r="A17" s="5" t="s">
        <v>39</v>
      </c>
      <c r="B17" s="17" t="s">
        <v>40</v>
      </c>
      <c r="C17" s="28" t="s">
        <v>200</v>
      </c>
      <c r="D17" s="16">
        <v>31.8</v>
      </c>
      <c r="E17" s="16">
        <v>38.700000000000003</v>
      </c>
      <c r="F17" s="16">
        <v>30.03</v>
      </c>
      <c r="G17" s="16">
        <v>597.29999999999995</v>
      </c>
      <c r="H17" s="19">
        <v>0</v>
      </c>
      <c r="I17" s="16">
        <v>0.28000000000000003</v>
      </c>
      <c r="J17" s="16">
        <v>35.200000000000003</v>
      </c>
      <c r="K17" s="16">
        <v>41.8</v>
      </c>
      <c r="L17" s="16">
        <v>77</v>
      </c>
      <c r="M17" s="16">
        <v>391.4</v>
      </c>
      <c r="N17" s="16">
        <v>5.8</v>
      </c>
    </row>
    <row r="18" spans="1:14" ht="34.5" customHeight="1">
      <c r="A18" s="29" t="s">
        <v>41</v>
      </c>
      <c r="B18" s="30" t="s">
        <v>42</v>
      </c>
      <c r="C18" s="31">
        <v>200</v>
      </c>
      <c r="D18" s="32">
        <v>0.8</v>
      </c>
      <c r="E18" s="32">
        <v>0</v>
      </c>
      <c r="F18" s="32">
        <v>19.98</v>
      </c>
      <c r="G18" s="32">
        <v>104</v>
      </c>
      <c r="H18" s="33">
        <v>0</v>
      </c>
      <c r="I18" s="32">
        <v>0</v>
      </c>
      <c r="J18" s="32">
        <v>0.24</v>
      </c>
      <c r="K18" s="32">
        <v>0.4</v>
      </c>
      <c r="L18" s="32">
        <v>0</v>
      </c>
      <c r="M18" s="32">
        <v>0</v>
      </c>
      <c r="N18" s="32">
        <v>0.03</v>
      </c>
    </row>
    <row r="19" spans="1:14" ht="23.25" customHeight="1">
      <c r="A19" s="16" t="s">
        <v>30</v>
      </c>
      <c r="B19" s="17" t="s">
        <v>43</v>
      </c>
      <c r="C19" s="34">
        <v>60</v>
      </c>
      <c r="D19" s="16">
        <v>3</v>
      </c>
      <c r="E19" s="16">
        <f>1.2*C19/100</f>
        <v>0.72</v>
      </c>
      <c r="F19" s="16">
        <f>34.2*C19/100</f>
        <v>20.52</v>
      </c>
      <c r="G19" s="16">
        <f>181*C19/100</f>
        <v>108.6</v>
      </c>
      <c r="H19" s="19">
        <v>0</v>
      </c>
      <c r="I19" s="16">
        <f>0.11*C19/100</f>
        <v>6.6000000000000003E-2</v>
      </c>
      <c r="J19" s="16">
        <v>0</v>
      </c>
      <c r="K19" s="16">
        <f>34*C19/100</f>
        <v>20.399999999999999</v>
      </c>
      <c r="L19" s="16">
        <f>41*C19/100</f>
        <v>24.6</v>
      </c>
      <c r="M19" s="16">
        <f>120*C19/100</f>
        <v>72</v>
      </c>
      <c r="N19" s="16">
        <f>2.3*C19/100</f>
        <v>1.38</v>
      </c>
    </row>
    <row r="20" spans="1:14" ht="22.5" customHeight="1">
      <c r="A20" s="16" t="s">
        <v>30</v>
      </c>
      <c r="B20" s="17" t="s">
        <v>44</v>
      </c>
      <c r="C20" s="34">
        <v>100</v>
      </c>
      <c r="D20" s="16">
        <f>7.7*C20/100</f>
        <v>7.7</v>
      </c>
      <c r="E20" s="16">
        <f>3*C20/100</f>
        <v>3</v>
      </c>
      <c r="F20" s="16">
        <f>49.8*C20/100</f>
        <v>49.8</v>
      </c>
      <c r="G20" s="16">
        <f>262*C20/100</f>
        <v>262</v>
      </c>
      <c r="H20" s="19">
        <v>0</v>
      </c>
      <c r="I20" s="16">
        <f>0.16*C20/100</f>
        <v>0.16</v>
      </c>
      <c r="J20" s="16">
        <v>0</v>
      </c>
      <c r="K20" s="16">
        <f>26*C20/100</f>
        <v>26</v>
      </c>
      <c r="L20" s="16">
        <f>35*C20/100</f>
        <v>35</v>
      </c>
      <c r="M20" s="16">
        <f>83*C20/100</f>
        <v>83</v>
      </c>
      <c r="N20" s="16">
        <f>1.6*C20/100</f>
        <v>1.6</v>
      </c>
    </row>
    <row r="21" spans="1:14" ht="22.5" customHeight="1">
      <c r="A21" s="5"/>
      <c r="B21" s="20" t="s">
        <v>45</v>
      </c>
      <c r="C21" s="8">
        <v>940</v>
      </c>
      <c r="D21" s="5">
        <f>SUM(D16:D20)</f>
        <v>47.69</v>
      </c>
      <c r="E21" s="5">
        <f t="shared" ref="E21:N21" si="2">SUM(E16:E20)</f>
        <v>48.06</v>
      </c>
      <c r="F21" s="5">
        <f t="shared" si="2"/>
        <v>140.94</v>
      </c>
      <c r="G21" s="5">
        <f t="shared" si="2"/>
        <v>1222.9499999999998</v>
      </c>
      <c r="H21" s="22">
        <f t="shared" si="2"/>
        <v>0.08</v>
      </c>
      <c r="I21" s="5">
        <f t="shared" si="2"/>
        <v>0.71600000000000008</v>
      </c>
      <c r="J21" s="5">
        <f t="shared" si="2"/>
        <v>47.440000000000005</v>
      </c>
      <c r="K21" s="5">
        <f t="shared" si="2"/>
        <v>117.6</v>
      </c>
      <c r="L21" s="5">
        <f t="shared" si="2"/>
        <v>171.6</v>
      </c>
      <c r="M21" s="5">
        <f t="shared" si="2"/>
        <v>634.4</v>
      </c>
      <c r="N21" s="5">
        <f t="shared" si="2"/>
        <v>10.81</v>
      </c>
    </row>
    <row r="22" spans="1:14" ht="34.5" customHeight="1">
      <c r="A22" s="5"/>
      <c r="B22" s="23" t="s">
        <v>46</v>
      </c>
      <c r="C22" s="7"/>
      <c r="D22" s="8"/>
      <c r="E22" s="8"/>
      <c r="F22" s="8"/>
      <c r="G22" s="8"/>
      <c r="H22" s="9"/>
      <c r="I22" s="8"/>
      <c r="J22" s="8"/>
      <c r="K22" s="8"/>
      <c r="L22" s="8"/>
      <c r="M22" s="8"/>
      <c r="N22" s="8"/>
    </row>
    <row r="23" spans="1:14" ht="34.5" customHeight="1">
      <c r="A23" s="35" t="s">
        <v>47</v>
      </c>
      <c r="B23" s="17" t="s">
        <v>48</v>
      </c>
      <c r="C23" s="28" t="s">
        <v>201</v>
      </c>
      <c r="D23" s="8">
        <v>15.75</v>
      </c>
      <c r="E23" s="8">
        <v>17.079999999999998</v>
      </c>
      <c r="F23" s="8">
        <v>92.6</v>
      </c>
      <c r="G23" s="8">
        <v>527.97</v>
      </c>
      <c r="H23" s="9">
        <v>33.299999999999997</v>
      </c>
      <c r="I23" s="8">
        <v>0.33</v>
      </c>
      <c r="J23" s="8">
        <v>1.6</v>
      </c>
      <c r="K23" s="8">
        <v>235.3</v>
      </c>
      <c r="L23" s="8">
        <v>70.3</v>
      </c>
      <c r="M23" s="8">
        <v>289</v>
      </c>
      <c r="N23" s="8">
        <v>2.6</v>
      </c>
    </row>
    <row r="24" spans="1:14" ht="34.5" customHeight="1">
      <c r="A24" s="5" t="s">
        <v>49</v>
      </c>
      <c r="B24" s="17" t="s">
        <v>50</v>
      </c>
      <c r="C24" s="26">
        <v>200</v>
      </c>
      <c r="D24" s="16">
        <v>0.5</v>
      </c>
      <c r="E24" s="16">
        <v>0</v>
      </c>
      <c r="F24" s="16">
        <v>15.01</v>
      </c>
      <c r="G24" s="16">
        <v>58</v>
      </c>
      <c r="H24" s="19">
        <v>0</v>
      </c>
      <c r="I24" s="16">
        <v>0</v>
      </c>
      <c r="J24" s="16">
        <v>1.2</v>
      </c>
      <c r="K24" s="16">
        <v>0.2</v>
      </c>
      <c r="L24" s="16">
        <v>0</v>
      </c>
      <c r="M24" s="16">
        <v>0</v>
      </c>
      <c r="N24" s="16">
        <v>0.03</v>
      </c>
    </row>
    <row r="25" spans="1:14" ht="34.5" customHeight="1">
      <c r="A25" s="5"/>
      <c r="B25" s="20" t="s">
        <v>51</v>
      </c>
      <c r="C25" s="8">
        <v>410</v>
      </c>
      <c r="D25" s="5">
        <f>SUM(D23:D24)</f>
        <v>16.25</v>
      </c>
      <c r="E25" s="5">
        <f t="shared" ref="E25:N25" si="3">SUM(E23:E24)</f>
        <v>17.079999999999998</v>
      </c>
      <c r="F25" s="5">
        <f t="shared" si="3"/>
        <v>107.61</v>
      </c>
      <c r="G25" s="5">
        <f t="shared" si="3"/>
        <v>585.97</v>
      </c>
      <c r="H25" s="22">
        <f t="shared" si="3"/>
        <v>33.299999999999997</v>
      </c>
      <c r="I25" s="5">
        <f t="shared" si="3"/>
        <v>0.33</v>
      </c>
      <c r="J25" s="5">
        <f t="shared" si="3"/>
        <v>2.8</v>
      </c>
      <c r="K25" s="5">
        <f t="shared" si="3"/>
        <v>235.5</v>
      </c>
      <c r="L25" s="5">
        <f t="shared" si="3"/>
        <v>70.3</v>
      </c>
      <c r="M25" s="5">
        <f t="shared" si="3"/>
        <v>289</v>
      </c>
      <c r="N25" s="5">
        <f t="shared" si="3"/>
        <v>2.63</v>
      </c>
    </row>
    <row r="26" spans="1:14" ht="34.5" customHeight="1">
      <c r="A26" s="5"/>
      <c r="B26" s="36" t="s">
        <v>52</v>
      </c>
      <c r="C26" s="37"/>
      <c r="D26" s="8"/>
      <c r="E26" s="8"/>
      <c r="F26" s="8"/>
      <c r="G26" s="8"/>
      <c r="H26" s="9"/>
      <c r="I26" s="8"/>
      <c r="J26" s="8"/>
      <c r="K26" s="8"/>
      <c r="L26" s="8"/>
      <c r="M26" s="8"/>
      <c r="N26" s="8"/>
    </row>
    <row r="27" spans="1:14" ht="34.5" customHeight="1">
      <c r="A27" s="5" t="s">
        <v>53</v>
      </c>
      <c r="B27" s="17" t="s">
        <v>54</v>
      </c>
      <c r="C27" s="177" t="s">
        <v>143</v>
      </c>
      <c r="D27" s="16">
        <v>13.582800000000001</v>
      </c>
      <c r="E27" s="16">
        <v>16.239599999999999</v>
      </c>
      <c r="F27" s="16">
        <v>11.6532</v>
      </c>
      <c r="G27" s="16">
        <v>248.46</v>
      </c>
      <c r="H27" s="19">
        <v>0</v>
      </c>
      <c r="I27" s="16">
        <v>0</v>
      </c>
      <c r="J27" s="16">
        <v>1.26</v>
      </c>
      <c r="K27" s="16">
        <v>14.904</v>
      </c>
      <c r="L27" s="16">
        <v>20.16</v>
      </c>
      <c r="M27" s="16">
        <v>120.24</v>
      </c>
      <c r="N27" s="16">
        <v>1.194</v>
      </c>
    </row>
    <row r="28" spans="1:14" ht="34.5" customHeight="1">
      <c r="A28" s="5" t="s">
        <v>55</v>
      </c>
      <c r="B28" s="38" t="s">
        <v>56</v>
      </c>
      <c r="C28" s="26">
        <v>200</v>
      </c>
      <c r="D28" s="16">
        <v>7.57</v>
      </c>
      <c r="E28" s="16">
        <v>4.63</v>
      </c>
      <c r="F28" s="16">
        <v>36.31</v>
      </c>
      <c r="G28" s="16">
        <v>217</v>
      </c>
      <c r="H28" s="19">
        <v>21</v>
      </c>
      <c r="I28" s="16">
        <v>0.08</v>
      </c>
      <c r="J28" s="16">
        <v>0</v>
      </c>
      <c r="K28" s="16">
        <v>6.4</v>
      </c>
      <c r="L28" s="16">
        <v>29</v>
      </c>
      <c r="M28" s="16">
        <v>50.6</v>
      </c>
      <c r="N28" s="16">
        <v>1.52</v>
      </c>
    </row>
    <row r="29" spans="1:14" ht="20.25" customHeight="1">
      <c r="A29" s="5" t="s">
        <v>202</v>
      </c>
      <c r="B29" s="38" t="s">
        <v>57</v>
      </c>
      <c r="C29" s="26">
        <v>100</v>
      </c>
      <c r="D29" s="16">
        <v>0.8</v>
      </c>
      <c r="E29" s="16">
        <v>0</v>
      </c>
      <c r="F29" s="16">
        <v>1.6659999999999999</v>
      </c>
      <c r="G29" s="16">
        <v>13</v>
      </c>
      <c r="H29" s="19">
        <v>0</v>
      </c>
      <c r="I29" s="16">
        <v>0</v>
      </c>
      <c r="J29" s="16">
        <v>5</v>
      </c>
      <c r="K29" s="16">
        <v>23</v>
      </c>
      <c r="L29" s="16">
        <v>14</v>
      </c>
      <c r="M29" s="16">
        <v>24</v>
      </c>
      <c r="N29" s="16">
        <v>0.6</v>
      </c>
    </row>
    <row r="30" spans="1:14" ht="21.75" customHeight="1">
      <c r="A30" s="5" t="s">
        <v>202</v>
      </c>
      <c r="B30" s="38" t="s">
        <v>58</v>
      </c>
      <c r="C30" s="26">
        <v>100</v>
      </c>
      <c r="D30" s="16">
        <v>1.1000000000000001</v>
      </c>
      <c r="E30" s="16">
        <v>0</v>
      </c>
      <c r="F30" s="16">
        <v>0</v>
      </c>
      <c r="G30" s="16">
        <v>13</v>
      </c>
      <c r="H30" s="19">
        <v>0</v>
      </c>
      <c r="I30" s="16">
        <v>0</v>
      </c>
      <c r="J30" s="16">
        <v>10</v>
      </c>
      <c r="K30" s="16">
        <v>14</v>
      </c>
      <c r="L30" s="16">
        <v>20</v>
      </c>
      <c r="M30" s="16">
        <v>26</v>
      </c>
      <c r="N30" s="16">
        <v>0.9</v>
      </c>
    </row>
    <row r="31" spans="1:14" ht="18.75" customHeight="1">
      <c r="A31" s="5" t="s">
        <v>59</v>
      </c>
      <c r="B31" s="17" t="s">
        <v>60</v>
      </c>
      <c r="C31" s="28" t="s">
        <v>61</v>
      </c>
      <c r="D31" s="16">
        <v>0</v>
      </c>
      <c r="E31" s="16">
        <v>0</v>
      </c>
      <c r="F31" s="16">
        <v>11.3</v>
      </c>
      <c r="G31" s="16">
        <v>45.6</v>
      </c>
      <c r="H31" s="19">
        <v>0</v>
      </c>
      <c r="I31" s="16">
        <v>0</v>
      </c>
      <c r="J31" s="16">
        <v>3.1</v>
      </c>
      <c r="K31" s="16">
        <v>14.2</v>
      </c>
      <c r="L31" s="16">
        <v>2.4</v>
      </c>
      <c r="M31" s="39">
        <v>4.4000000000000004</v>
      </c>
      <c r="N31" s="16">
        <v>0.36</v>
      </c>
    </row>
    <row r="32" spans="1:14" ht="18" customHeight="1">
      <c r="A32" s="5" t="s">
        <v>30</v>
      </c>
      <c r="B32" s="17" t="s">
        <v>31</v>
      </c>
      <c r="C32" s="26">
        <v>50</v>
      </c>
      <c r="D32" s="16">
        <f>7.7*C32/100</f>
        <v>3.85</v>
      </c>
      <c r="E32" s="16">
        <f>3*C32/100</f>
        <v>1.5</v>
      </c>
      <c r="F32" s="16">
        <f>49.8*C32/100</f>
        <v>24.9</v>
      </c>
      <c r="G32" s="16">
        <f>262*C32/100</f>
        <v>131</v>
      </c>
      <c r="H32" s="19">
        <v>0</v>
      </c>
      <c r="I32" s="16">
        <f>0.16*C32/100</f>
        <v>0.08</v>
      </c>
      <c r="J32" s="16">
        <v>0</v>
      </c>
      <c r="K32" s="16">
        <f>26*C32/100</f>
        <v>13</v>
      </c>
      <c r="L32" s="16">
        <f>35*C32/100</f>
        <v>17.5</v>
      </c>
      <c r="M32" s="16">
        <f>83*C32/100</f>
        <v>41.5</v>
      </c>
      <c r="N32" s="16">
        <f>1.6*C32/100</f>
        <v>0.8</v>
      </c>
    </row>
    <row r="33" spans="1:14" ht="20.25" customHeight="1">
      <c r="A33" s="16" t="s">
        <v>30</v>
      </c>
      <c r="B33" s="17" t="s">
        <v>43</v>
      </c>
      <c r="C33" s="34">
        <v>60</v>
      </c>
      <c r="D33" s="16">
        <v>3</v>
      </c>
      <c r="E33" s="16">
        <f>1.2*C33/100</f>
        <v>0.72</v>
      </c>
      <c r="F33" s="16">
        <f>34.2*C33/100</f>
        <v>20.52</v>
      </c>
      <c r="G33" s="16">
        <f>181*C33/100</f>
        <v>108.6</v>
      </c>
      <c r="H33" s="19">
        <v>0</v>
      </c>
      <c r="I33" s="16">
        <f>0.11*C33/100</f>
        <v>6.6000000000000003E-2</v>
      </c>
      <c r="J33" s="16">
        <v>0</v>
      </c>
      <c r="K33" s="16">
        <f>34*C33/100</f>
        <v>20.399999999999999</v>
      </c>
      <c r="L33" s="16">
        <f>41*C33/100</f>
        <v>24.6</v>
      </c>
      <c r="M33" s="16">
        <f>120*C33/100</f>
        <v>72</v>
      </c>
      <c r="N33" s="16">
        <f>2.3*C33/100</f>
        <v>1.38</v>
      </c>
    </row>
    <row r="34" spans="1:14" ht="15.75" customHeight="1">
      <c r="A34" s="5"/>
      <c r="B34" s="20" t="s">
        <v>62</v>
      </c>
      <c r="C34" s="8">
        <v>852</v>
      </c>
      <c r="D34" s="5">
        <f>SUM(D27:D33)</f>
        <v>29.902800000000003</v>
      </c>
      <c r="E34" s="5">
        <f t="shared" ref="E34:N34" si="4">SUM(E27:E33)</f>
        <v>23.089599999999997</v>
      </c>
      <c r="F34" s="5">
        <f t="shared" si="4"/>
        <v>106.34919999999998</v>
      </c>
      <c r="G34" s="5">
        <f t="shared" si="4"/>
        <v>776.66000000000008</v>
      </c>
      <c r="H34" s="22">
        <f t="shared" si="4"/>
        <v>21</v>
      </c>
      <c r="I34" s="5">
        <f t="shared" si="4"/>
        <v>0.22600000000000001</v>
      </c>
      <c r="J34" s="5">
        <f t="shared" si="4"/>
        <v>19.36</v>
      </c>
      <c r="K34" s="5">
        <f t="shared" si="4"/>
        <v>105.904</v>
      </c>
      <c r="L34" s="5">
        <f t="shared" si="4"/>
        <v>127.66</v>
      </c>
      <c r="M34" s="5">
        <f t="shared" si="4"/>
        <v>338.74</v>
      </c>
      <c r="N34" s="5">
        <f t="shared" si="4"/>
        <v>6.7540000000000004</v>
      </c>
    </row>
    <row r="35" spans="1:14" ht="21.75" customHeight="1">
      <c r="A35" s="5"/>
      <c r="B35" s="40" t="s">
        <v>63</v>
      </c>
      <c r="C35" s="8"/>
      <c r="D35" s="5"/>
      <c r="E35" s="5"/>
      <c r="F35" s="5"/>
      <c r="G35" s="5"/>
      <c r="H35" s="22"/>
      <c r="I35" s="5"/>
      <c r="J35" s="5"/>
      <c r="K35" s="5"/>
      <c r="L35" s="5"/>
      <c r="M35" s="5"/>
      <c r="N35" s="5"/>
    </row>
    <row r="36" spans="1:14" ht="17.399999999999999">
      <c r="A36" s="178" t="s">
        <v>96</v>
      </c>
      <c r="B36" s="17" t="s">
        <v>64</v>
      </c>
      <c r="C36" s="18">
        <v>200</v>
      </c>
      <c r="D36" s="5">
        <v>5.4</v>
      </c>
      <c r="E36" s="5">
        <v>5</v>
      </c>
      <c r="F36" s="5">
        <v>21.6</v>
      </c>
      <c r="G36" s="5">
        <v>158</v>
      </c>
      <c r="H36" s="22">
        <v>44</v>
      </c>
      <c r="I36" s="5">
        <v>0.06</v>
      </c>
      <c r="J36" s="5">
        <v>1.8</v>
      </c>
      <c r="K36" s="5">
        <v>242</v>
      </c>
      <c r="L36" s="5">
        <v>30</v>
      </c>
      <c r="M36" s="5">
        <v>188</v>
      </c>
      <c r="N36" s="5">
        <v>0.2</v>
      </c>
    </row>
    <row r="37" spans="1:14" ht="24" customHeight="1">
      <c r="A37" s="5"/>
      <c r="B37" s="20" t="s">
        <v>65</v>
      </c>
      <c r="C37" s="18">
        <v>200</v>
      </c>
      <c r="D37" s="5">
        <v>5.4</v>
      </c>
      <c r="E37" s="5">
        <v>5</v>
      </c>
      <c r="F37" s="5">
        <v>21.6</v>
      </c>
      <c r="G37" s="5">
        <v>158</v>
      </c>
      <c r="H37" s="22">
        <v>44</v>
      </c>
      <c r="I37" s="5">
        <v>0.06</v>
      </c>
      <c r="J37" s="5">
        <v>1.8</v>
      </c>
      <c r="K37" s="5">
        <v>242</v>
      </c>
      <c r="L37" s="5">
        <v>30</v>
      </c>
      <c r="M37" s="5">
        <v>188</v>
      </c>
      <c r="N37" s="5">
        <v>0.2</v>
      </c>
    </row>
    <row r="38" spans="1:14" ht="23.25" customHeight="1">
      <c r="A38" s="5"/>
      <c r="B38" s="36"/>
      <c r="C38" s="37"/>
      <c r="D38" s="41"/>
      <c r="E38" s="41"/>
      <c r="F38" s="41"/>
      <c r="G38" s="41"/>
      <c r="H38" s="42"/>
      <c r="I38" s="41"/>
      <c r="J38" s="41"/>
      <c r="K38" s="41"/>
      <c r="L38" s="41"/>
      <c r="M38" s="41"/>
      <c r="N38" s="41"/>
    </row>
    <row r="39" spans="1:14" ht="26.25" customHeight="1">
      <c r="A39" s="5"/>
      <c r="B39" s="20" t="s">
        <v>66</v>
      </c>
      <c r="C39" s="21">
        <v>3148</v>
      </c>
      <c r="D39" s="43">
        <f>D11+D13+D37+D21+D25+D34+D37</f>
        <v>126.95280000000001</v>
      </c>
      <c r="E39" s="43">
        <f>E11+E13+E37+E21+E25+E34+E37</f>
        <v>114.28960000000001</v>
      </c>
      <c r="F39" s="43">
        <f t="shared" ref="F39:N39" si="5">F11+F13+F37+F21+F25+F34+F37</f>
        <v>553.69920000000002</v>
      </c>
      <c r="G39" s="43">
        <f t="shared" si="5"/>
        <v>3588.09</v>
      </c>
      <c r="H39" s="43">
        <f t="shared" si="5"/>
        <v>166.3</v>
      </c>
      <c r="I39" s="43">
        <f t="shared" si="5"/>
        <v>1.5680000000000001</v>
      </c>
      <c r="J39" s="43">
        <f t="shared" si="5"/>
        <v>94.92</v>
      </c>
      <c r="K39" s="43">
        <f t="shared" si="5"/>
        <v>1287.0540000000001</v>
      </c>
      <c r="L39" s="43">
        <f t="shared" si="5"/>
        <v>514.24</v>
      </c>
      <c r="M39" s="43">
        <f t="shared" si="5"/>
        <v>1957.24</v>
      </c>
      <c r="N39" s="43">
        <f t="shared" si="5"/>
        <v>27.673999999999999</v>
      </c>
    </row>
    <row r="40" spans="1:14" ht="34.5" customHeight="1">
      <c r="A40" s="5"/>
      <c r="B40" s="8"/>
      <c r="C40" s="8"/>
      <c r="D40" s="8"/>
      <c r="E40" s="8"/>
      <c r="F40" s="8"/>
      <c r="G40" s="8"/>
      <c r="H40" s="9"/>
      <c r="I40" s="8"/>
      <c r="J40" s="8"/>
      <c r="K40" s="8"/>
      <c r="L40" s="8"/>
      <c r="M40" s="8"/>
      <c r="N40" s="8"/>
    </row>
    <row r="41" spans="1:14" ht="20.399999999999999">
      <c r="A41" s="343" t="s">
        <v>4</v>
      </c>
      <c r="B41" s="346" t="s">
        <v>5</v>
      </c>
      <c r="C41" s="349" t="s">
        <v>6</v>
      </c>
      <c r="D41" s="352" t="s">
        <v>7</v>
      </c>
      <c r="E41" s="353"/>
      <c r="F41" s="354"/>
      <c r="G41" s="346" t="s">
        <v>8</v>
      </c>
      <c r="H41" s="355" t="s">
        <v>9</v>
      </c>
      <c r="I41" s="356"/>
      <c r="J41" s="357"/>
      <c r="K41" s="356" t="s">
        <v>10</v>
      </c>
      <c r="L41" s="356"/>
      <c r="M41" s="356"/>
      <c r="N41" s="357"/>
    </row>
    <row r="42" spans="1:14">
      <c r="A42" s="344"/>
      <c r="B42" s="347"/>
      <c r="C42" s="350"/>
      <c r="D42" s="361" t="s">
        <v>11</v>
      </c>
      <c r="E42" s="361" t="s">
        <v>12</v>
      </c>
      <c r="F42" s="362" t="s">
        <v>13</v>
      </c>
      <c r="G42" s="347"/>
      <c r="H42" s="358"/>
      <c r="I42" s="359"/>
      <c r="J42" s="360"/>
      <c r="K42" s="359"/>
      <c r="L42" s="359"/>
      <c r="M42" s="359"/>
      <c r="N42" s="360"/>
    </row>
    <row r="43" spans="1:14" ht="20.399999999999999">
      <c r="A43" s="345"/>
      <c r="B43" s="348"/>
      <c r="C43" s="351"/>
      <c r="D43" s="361"/>
      <c r="E43" s="361"/>
      <c r="F43" s="362"/>
      <c r="G43" s="348"/>
      <c r="H43" s="45" t="s">
        <v>14</v>
      </c>
      <c r="I43" s="46" t="s">
        <v>15</v>
      </c>
      <c r="J43" s="46" t="s">
        <v>16</v>
      </c>
      <c r="K43" s="46" t="s">
        <v>17</v>
      </c>
      <c r="L43" s="46" t="s">
        <v>18</v>
      </c>
      <c r="M43" s="46" t="s">
        <v>19</v>
      </c>
      <c r="N43" s="46" t="s">
        <v>20</v>
      </c>
    </row>
    <row r="44" spans="1:14" ht="21">
      <c r="A44" s="185"/>
      <c r="B44" s="47" t="s">
        <v>21</v>
      </c>
      <c r="C44" s="48"/>
      <c r="D44" s="183"/>
      <c r="E44" s="183"/>
      <c r="F44" s="184"/>
      <c r="G44" s="186"/>
      <c r="H44" s="45"/>
      <c r="I44" s="46"/>
      <c r="J44" s="46"/>
      <c r="K44" s="46"/>
      <c r="L44" s="46"/>
      <c r="M44" s="46"/>
      <c r="N44" s="46"/>
    </row>
    <row r="45" spans="1:14" ht="21">
      <c r="A45" s="49"/>
      <c r="B45" s="50" t="s">
        <v>67</v>
      </c>
      <c r="C45" s="51"/>
      <c r="D45" s="52"/>
      <c r="E45" s="52"/>
      <c r="F45" s="52"/>
      <c r="G45" s="52"/>
      <c r="H45" s="53"/>
      <c r="I45" s="52"/>
      <c r="J45" s="52"/>
      <c r="K45" s="52"/>
      <c r="L45" s="52"/>
      <c r="M45" s="52"/>
      <c r="N45" s="52"/>
    </row>
    <row r="46" spans="1:14" ht="21">
      <c r="A46" s="49"/>
      <c r="B46" s="50" t="s">
        <v>68</v>
      </c>
      <c r="C46" s="51"/>
      <c r="D46" s="52"/>
      <c r="E46" s="52"/>
      <c r="F46" s="52"/>
      <c r="G46" s="52"/>
      <c r="H46" s="53"/>
      <c r="I46" s="52"/>
      <c r="J46" s="52"/>
      <c r="K46" s="52"/>
      <c r="L46" s="52"/>
      <c r="M46" s="52"/>
      <c r="N46" s="52"/>
    </row>
    <row r="47" spans="1:14" ht="40.5" customHeight="1">
      <c r="A47" s="49" t="s">
        <v>69</v>
      </c>
      <c r="B47" s="54" t="s">
        <v>70</v>
      </c>
      <c r="C47" s="70" t="s">
        <v>207</v>
      </c>
      <c r="D47" s="52">
        <v>22.92</v>
      </c>
      <c r="E47" s="52">
        <v>45.39</v>
      </c>
      <c r="F47" s="52">
        <v>4.0199999999999996</v>
      </c>
      <c r="G47" s="52">
        <v>516.29999999999995</v>
      </c>
      <c r="H47" s="53">
        <v>0.3</v>
      </c>
      <c r="I47" s="52">
        <v>0.105</v>
      </c>
      <c r="J47" s="52">
        <v>0.58499999999999996</v>
      </c>
      <c r="K47" s="52">
        <v>139.91999999999999</v>
      </c>
      <c r="L47" s="52">
        <v>32.07</v>
      </c>
      <c r="M47" s="56">
        <v>361.5</v>
      </c>
      <c r="N47" s="52">
        <v>3.81</v>
      </c>
    </row>
    <row r="48" spans="1:14" ht="39" customHeight="1">
      <c r="A48" s="49" t="s">
        <v>206</v>
      </c>
      <c r="B48" s="57" t="s">
        <v>71</v>
      </c>
      <c r="C48" s="57">
        <v>100</v>
      </c>
      <c r="D48" s="52">
        <f>3.1*C48/100</f>
        <v>3.1</v>
      </c>
      <c r="E48" s="52">
        <f>0.2*C48/100</f>
        <v>0.2</v>
      </c>
      <c r="F48" s="52">
        <f>6.5*C48/100</f>
        <v>6.5</v>
      </c>
      <c r="G48" s="52">
        <f>40*C48/100</f>
        <v>40</v>
      </c>
      <c r="H48" s="53">
        <v>0</v>
      </c>
      <c r="I48" s="52">
        <f>0.11*C48/100</f>
        <v>0.11</v>
      </c>
      <c r="J48" s="52">
        <f>10*C48/100</f>
        <v>10</v>
      </c>
      <c r="K48" s="52">
        <f>20*C48/100</f>
        <v>20</v>
      </c>
      <c r="L48" s="52">
        <f>21*C48/100</f>
        <v>21</v>
      </c>
      <c r="M48" s="56">
        <f>62*C48/100</f>
        <v>62</v>
      </c>
      <c r="N48" s="52">
        <f>0.7*C48/100</f>
        <v>0.7</v>
      </c>
    </row>
    <row r="49" spans="1:14" ht="42.75" customHeight="1">
      <c r="A49" s="58" t="s">
        <v>208</v>
      </c>
      <c r="B49" s="54" t="s">
        <v>72</v>
      </c>
      <c r="C49" s="55">
        <v>20</v>
      </c>
      <c r="D49" s="52">
        <v>0</v>
      </c>
      <c r="E49" s="52">
        <v>14.4</v>
      </c>
      <c r="F49" s="52">
        <v>0.26</v>
      </c>
      <c r="G49" s="52">
        <v>132.19999999999999</v>
      </c>
      <c r="H49" s="53">
        <v>0.1</v>
      </c>
      <c r="I49" s="52">
        <v>0</v>
      </c>
      <c r="J49" s="52">
        <v>0</v>
      </c>
      <c r="K49" s="52">
        <v>4.4000000000000004</v>
      </c>
      <c r="L49" s="52">
        <v>0.6</v>
      </c>
      <c r="M49" s="52">
        <v>3.8</v>
      </c>
      <c r="N49" s="52">
        <v>0.04</v>
      </c>
    </row>
    <row r="50" spans="1:14" ht="26.25" customHeight="1">
      <c r="A50" s="58" t="s">
        <v>30</v>
      </c>
      <c r="B50" s="54" t="s">
        <v>31</v>
      </c>
      <c r="C50" s="57">
        <v>50</v>
      </c>
      <c r="D50" s="52">
        <f>7.7*C50/100</f>
        <v>3.85</v>
      </c>
      <c r="E50" s="52">
        <f>3*C50/100</f>
        <v>1.5</v>
      </c>
      <c r="F50" s="52">
        <f>49.8*C50/100</f>
        <v>24.9</v>
      </c>
      <c r="G50" s="52">
        <f>262*C50/100</f>
        <v>131</v>
      </c>
      <c r="H50" s="53">
        <v>0</v>
      </c>
      <c r="I50" s="52">
        <f>0.16*C50/100</f>
        <v>0.08</v>
      </c>
      <c r="J50" s="52">
        <v>0</v>
      </c>
      <c r="K50" s="52">
        <f>26*C50/100</f>
        <v>13</v>
      </c>
      <c r="L50" s="52">
        <f>35*C50/100</f>
        <v>17.5</v>
      </c>
      <c r="M50" s="52">
        <f>83*C50/100</f>
        <v>41.5</v>
      </c>
      <c r="N50" s="52">
        <f>1.6*C50/100</f>
        <v>0.8</v>
      </c>
    </row>
    <row r="51" spans="1:14" ht="37.5" customHeight="1">
      <c r="A51" s="49" t="s">
        <v>59</v>
      </c>
      <c r="B51" s="54" t="s">
        <v>60</v>
      </c>
      <c r="C51" s="59" t="s">
        <v>61</v>
      </c>
      <c r="D51" s="52">
        <v>0</v>
      </c>
      <c r="E51" s="52">
        <v>0</v>
      </c>
      <c r="F51" s="52">
        <v>11.3</v>
      </c>
      <c r="G51" s="52">
        <v>45.6</v>
      </c>
      <c r="H51" s="53">
        <v>0</v>
      </c>
      <c r="I51" s="52">
        <v>0</v>
      </c>
      <c r="J51" s="52">
        <v>3.1</v>
      </c>
      <c r="K51" s="52">
        <v>14.2</v>
      </c>
      <c r="L51" s="52">
        <v>2.4</v>
      </c>
      <c r="M51" s="56">
        <v>4.4000000000000004</v>
      </c>
      <c r="N51" s="52">
        <v>0.36</v>
      </c>
    </row>
    <row r="52" spans="1:14" ht="21">
      <c r="A52" s="49"/>
      <c r="B52" s="49" t="s">
        <v>32</v>
      </c>
      <c r="C52" s="60">
        <v>602</v>
      </c>
      <c r="D52" s="49">
        <f>SUM(D47:D51)</f>
        <v>29.870000000000005</v>
      </c>
      <c r="E52" s="49">
        <f t="shared" ref="E52:N52" si="6">SUM(E47:E51)</f>
        <v>61.49</v>
      </c>
      <c r="F52" s="49">
        <f t="shared" si="6"/>
        <v>46.980000000000004</v>
      </c>
      <c r="G52" s="49">
        <f t="shared" si="6"/>
        <v>865.1</v>
      </c>
      <c r="H52" s="61">
        <f t="shared" si="6"/>
        <v>0.4</v>
      </c>
      <c r="I52" s="49">
        <f t="shared" si="6"/>
        <v>0.29499999999999998</v>
      </c>
      <c r="J52" s="49">
        <f t="shared" si="6"/>
        <v>13.685</v>
      </c>
      <c r="K52" s="49">
        <f t="shared" si="6"/>
        <v>191.51999999999998</v>
      </c>
      <c r="L52" s="49">
        <f t="shared" si="6"/>
        <v>73.570000000000007</v>
      </c>
      <c r="M52" s="49">
        <f t="shared" si="6"/>
        <v>473.2</v>
      </c>
      <c r="N52" s="49">
        <f t="shared" si="6"/>
        <v>5.71</v>
      </c>
    </row>
    <row r="53" spans="1:14" ht="21">
      <c r="A53" s="49"/>
      <c r="B53" s="50" t="s">
        <v>33</v>
      </c>
      <c r="C53" s="52"/>
      <c r="D53" s="49"/>
      <c r="E53" s="49"/>
      <c r="F53" s="49"/>
      <c r="G53" s="49"/>
      <c r="H53" s="61"/>
      <c r="I53" s="49"/>
      <c r="J53" s="49"/>
      <c r="K53" s="49"/>
      <c r="L53" s="49"/>
      <c r="M53" s="49"/>
      <c r="N53" s="49"/>
    </row>
    <row r="54" spans="1:14" ht="21">
      <c r="A54" s="49" t="s">
        <v>199</v>
      </c>
      <c r="B54" s="62" t="s">
        <v>73</v>
      </c>
      <c r="C54" s="63">
        <v>200</v>
      </c>
      <c r="D54" s="49">
        <v>3</v>
      </c>
      <c r="E54" s="49">
        <v>1</v>
      </c>
      <c r="F54" s="49">
        <v>42</v>
      </c>
      <c r="G54" s="49">
        <v>192</v>
      </c>
      <c r="H54" s="61">
        <v>0</v>
      </c>
      <c r="I54" s="49">
        <v>0.08</v>
      </c>
      <c r="J54" s="49">
        <v>20</v>
      </c>
      <c r="K54" s="49">
        <v>16</v>
      </c>
      <c r="L54" s="49">
        <v>84</v>
      </c>
      <c r="M54" s="49">
        <v>56</v>
      </c>
      <c r="N54" s="49">
        <v>1.2</v>
      </c>
    </row>
    <row r="55" spans="1:14" ht="21">
      <c r="A55" s="49"/>
      <c r="B55" s="49" t="s">
        <v>35</v>
      </c>
      <c r="C55" s="63">
        <v>200</v>
      </c>
      <c r="D55" s="49">
        <v>3</v>
      </c>
      <c r="E55" s="49">
        <v>1</v>
      </c>
      <c r="F55" s="49">
        <v>42</v>
      </c>
      <c r="G55" s="49">
        <v>192</v>
      </c>
      <c r="H55" s="61">
        <v>0</v>
      </c>
      <c r="I55" s="49">
        <v>0.08</v>
      </c>
      <c r="J55" s="49">
        <v>20</v>
      </c>
      <c r="K55" s="49">
        <v>16</v>
      </c>
      <c r="L55" s="49">
        <v>84</v>
      </c>
      <c r="M55" s="49">
        <v>56</v>
      </c>
      <c r="N55" s="49">
        <v>1.2</v>
      </c>
    </row>
    <row r="56" spans="1:14" ht="21">
      <c r="A56" s="49"/>
      <c r="B56" s="50" t="s">
        <v>36</v>
      </c>
      <c r="C56" s="51"/>
      <c r="D56" s="52"/>
      <c r="E56" s="52"/>
      <c r="F56" s="52"/>
      <c r="G56" s="52"/>
      <c r="H56" s="53"/>
      <c r="I56" s="52"/>
      <c r="J56" s="52"/>
      <c r="K56" s="52"/>
      <c r="L56" s="52"/>
      <c r="M56" s="52"/>
      <c r="N56" s="52"/>
    </row>
    <row r="57" spans="1:14" ht="59.25" customHeight="1">
      <c r="A57" s="49" t="s">
        <v>74</v>
      </c>
      <c r="B57" s="54" t="s">
        <v>75</v>
      </c>
      <c r="C57" s="59" t="s">
        <v>76</v>
      </c>
      <c r="D57" s="52">
        <v>1.95</v>
      </c>
      <c r="E57" s="52">
        <v>5.66</v>
      </c>
      <c r="F57" s="64">
        <v>13.46</v>
      </c>
      <c r="G57" s="64">
        <v>117.4</v>
      </c>
      <c r="H57" s="53">
        <v>0.08</v>
      </c>
      <c r="I57" s="52">
        <v>0.19</v>
      </c>
      <c r="J57" s="52">
        <v>20</v>
      </c>
      <c r="K57" s="52">
        <v>35.200000000000003</v>
      </c>
      <c r="L57" s="52">
        <v>24.9</v>
      </c>
      <c r="M57" s="52">
        <v>54.3</v>
      </c>
      <c r="N57" s="52">
        <v>1.23</v>
      </c>
    </row>
    <row r="58" spans="1:14" ht="33" customHeight="1">
      <c r="A58" s="49" t="s">
        <v>77</v>
      </c>
      <c r="B58" s="54" t="s">
        <v>78</v>
      </c>
      <c r="C58" s="57">
        <v>100</v>
      </c>
      <c r="D58" s="52">
        <v>21.1</v>
      </c>
      <c r="E58" s="52">
        <v>13.6</v>
      </c>
      <c r="F58" s="52">
        <v>0</v>
      </c>
      <c r="G58" s="52">
        <v>206.3</v>
      </c>
      <c r="H58" s="53">
        <v>20</v>
      </c>
      <c r="I58" s="52">
        <v>0.04</v>
      </c>
      <c r="J58" s="52">
        <v>0</v>
      </c>
      <c r="K58" s="52">
        <v>39</v>
      </c>
      <c r="L58" s="52">
        <v>20</v>
      </c>
      <c r="M58" s="56">
        <v>143</v>
      </c>
      <c r="N58" s="52">
        <v>1.8</v>
      </c>
    </row>
    <row r="59" spans="1:14" ht="27.75" customHeight="1">
      <c r="A59" s="49" t="s">
        <v>79</v>
      </c>
      <c r="B59" s="54" t="s">
        <v>80</v>
      </c>
      <c r="C59" s="57">
        <v>50</v>
      </c>
      <c r="D59" s="52">
        <v>0.47</v>
      </c>
      <c r="E59" s="52">
        <v>1</v>
      </c>
      <c r="F59" s="52">
        <v>3.16</v>
      </c>
      <c r="G59" s="52">
        <v>24</v>
      </c>
      <c r="H59" s="53">
        <v>0</v>
      </c>
      <c r="I59" s="52">
        <v>0</v>
      </c>
      <c r="J59" s="52">
        <v>1.2</v>
      </c>
      <c r="K59" s="52">
        <v>2.3199999999999998</v>
      </c>
      <c r="L59" s="52">
        <v>3.74</v>
      </c>
      <c r="M59" s="52">
        <v>7</v>
      </c>
      <c r="N59" s="52">
        <v>0.1</v>
      </c>
    </row>
    <row r="60" spans="1:14" ht="29.25" customHeight="1">
      <c r="A60" s="49" t="s">
        <v>81</v>
      </c>
      <c r="B60" s="54" t="s">
        <v>82</v>
      </c>
      <c r="C60" s="57">
        <v>200</v>
      </c>
      <c r="D60" s="52">
        <v>4.8</v>
      </c>
      <c r="E60" s="52">
        <v>5.37</v>
      </c>
      <c r="F60" s="52">
        <v>50</v>
      </c>
      <c r="G60" s="52">
        <v>267.10000000000002</v>
      </c>
      <c r="H60" s="53">
        <v>25.8</v>
      </c>
      <c r="I60" s="52">
        <v>0.04</v>
      </c>
      <c r="J60" s="52">
        <v>0</v>
      </c>
      <c r="K60" s="52">
        <v>7.9</v>
      </c>
      <c r="L60" s="64">
        <v>34</v>
      </c>
      <c r="M60" s="56">
        <v>103.7</v>
      </c>
      <c r="N60" s="52">
        <v>0.7</v>
      </c>
    </row>
    <row r="61" spans="1:14" ht="33" customHeight="1">
      <c r="A61" s="5" t="s">
        <v>202</v>
      </c>
      <c r="B61" s="38" t="s">
        <v>57</v>
      </c>
      <c r="C61" s="57">
        <v>100</v>
      </c>
      <c r="D61" s="52">
        <v>0.8</v>
      </c>
      <c r="E61" s="52">
        <v>0</v>
      </c>
      <c r="F61" s="52">
        <v>1.6659999999999999</v>
      </c>
      <c r="G61" s="52">
        <v>13</v>
      </c>
      <c r="H61" s="53">
        <v>0</v>
      </c>
      <c r="I61" s="52">
        <v>0</v>
      </c>
      <c r="J61" s="52">
        <v>5</v>
      </c>
      <c r="K61" s="52">
        <v>23</v>
      </c>
      <c r="L61" s="52">
        <v>14</v>
      </c>
      <c r="M61" s="52">
        <v>24</v>
      </c>
      <c r="N61" s="52">
        <v>0.6</v>
      </c>
    </row>
    <row r="62" spans="1:14" ht="21">
      <c r="A62" s="49" t="s">
        <v>83</v>
      </c>
      <c r="B62" s="65" t="s">
        <v>84</v>
      </c>
      <c r="C62" s="52">
        <v>200</v>
      </c>
      <c r="D62" s="52">
        <v>0</v>
      </c>
      <c r="E62" s="52">
        <v>0</v>
      </c>
      <c r="F62" s="52">
        <v>23.88</v>
      </c>
      <c r="G62" s="52">
        <v>97.6</v>
      </c>
      <c r="H62" s="53">
        <v>0</v>
      </c>
      <c r="I62" s="52">
        <v>0</v>
      </c>
      <c r="J62" s="52">
        <v>1.72</v>
      </c>
      <c r="K62" s="52">
        <v>14.48</v>
      </c>
      <c r="L62" s="52">
        <v>3.6</v>
      </c>
      <c r="M62" s="52">
        <v>4.4000000000000004</v>
      </c>
      <c r="N62" s="52">
        <v>0.94</v>
      </c>
    </row>
    <row r="63" spans="1:14" ht="28.5" customHeight="1">
      <c r="A63" s="49" t="s">
        <v>30</v>
      </c>
      <c r="B63" s="17" t="s">
        <v>43</v>
      </c>
      <c r="C63" s="57">
        <v>60</v>
      </c>
      <c r="D63" s="52">
        <v>3</v>
      </c>
      <c r="E63" s="52">
        <f>1.2*C63/100</f>
        <v>0.72</v>
      </c>
      <c r="F63" s="52">
        <f>34.2*C63/100</f>
        <v>20.52</v>
      </c>
      <c r="G63" s="52">
        <f>181*C63/100</f>
        <v>108.6</v>
      </c>
      <c r="H63" s="53">
        <v>0</v>
      </c>
      <c r="I63" s="52">
        <f>0.11*C63/100</f>
        <v>6.6000000000000003E-2</v>
      </c>
      <c r="J63" s="52">
        <v>0</v>
      </c>
      <c r="K63" s="52">
        <f>34*C63/100</f>
        <v>20.399999999999999</v>
      </c>
      <c r="L63" s="52">
        <f>41*C63/100</f>
        <v>24.6</v>
      </c>
      <c r="M63" s="52">
        <f>120*C63/100</f>
        <v>72</v>
      </c>
      <c r="N63" s="52">
        <f>2.3*C63/100</f>
        <v>1.38</v>
      </c>
    </row>
    <row r="64" spans="1:14" ht="29.25" customHeight="1">
      <c r="A64" s="49" t="s">
        <v>30</v>
      </c>
      <c r="B64" s="54" t="s">
        <v>44</v>
      </c>
      <c r="C64" s="57">
        <v>100</v>
      </c>
      <c r="D64" s="52">
        <f>7.7*C64/100</f>
        <v>7.7</v>
      </c>
      <c r="E64" s="52">
        <f>3*C64/100</f>
        <v>3</v>
      </c>
      <c r="F64" s="52">
        <f>49.8*C64/100</f>
        <v>49.8</v>
      </c>
      <c r="G64" s="52">
        <f>262*C64/100</f>
        <v>262</v>
      </c>
      <c r="H64" s="53">
        <v>0</v>
      </c>
      <c r="I64" s="52">
        <f>0.16*C64/100</f>
        <v>0.16</v>
      </c>
      <c r="J64" s="52">
        <v>0</v>
      </c>
      <c r="K64" s="52">
        <f>26*C64/100</f>
        <v>26</v>
      </c>
      <c r="L64" s="52">
        <f>35*C64/100</f>
        <v>35</v>
      </c>
      <c r="M64" s="52">
        <f>83*C64/100</f>
        <v>83</v>
      </c>
      <c r="N64" s="52">
        <f>1.6*C64/100</f>
        <v>1.6</v>
      </c>
    </row>
    <row r="65" spans="1:14" ht="21">
      <c r="A65" s="49"/>
      <c r="B65" s="49" t="s">
        <v>45</v>
      </c>
      <c r="C65" s="52">
        <v>995</v>
      </c>
      <c r="D65" s="49">
        <f>SUM(D57:D64)</f>
        <v>39.820000000000007</v>
      </c>
      <c r="E65" s="49">
        <f t="shared" ref="E65:N65" si="7">SUM(E57:E64)</f>
        <v>29.349999999999998</v>
      </c>
      <c r="F65" s="49">
        <f t="shared" si="7"/>
        <v>162.48599999999999</v>
      </c>
      <c r="G65" s="49">
        <f t="shared" si="7"/>
        <v>1096</v>
      </c>
      <c r="H65" s="61">
        <f t="shared" si="7"/>
        <v>45.879999999999995</v>
      </c>
      <c r="I65" s="49">
        <f t="shared" si="7"/>
        <v>0.496</v>
      </c>
      <c r="J65" s="49">
        <f t="shared" si="7"/>
        <v>27.919999999999998</v>
      </c>
      <c r="K65" s="49">
        <f t="shared" si="7"/>
        <v>168.3</v>
      </c>
      <c r="L65" s="49">
        <f t="shared" si="7"/>
        <v>159.84</v>
      </c>
      <c r="M65" s="49">
        <f t="shared" si="7"/>
        <v>491.4</v>
      </c>
      <c r="N65" s="49">
        <f t="shared" si="7"/>
        <v>8.35</v>
      </c>
    </row>
    <row r="66" spans="1:14" ht="21">
      <c r="A66" s="49"/>
      <c r="B66" s="50" t="s">
        <v>46</v>
      </c>
      <c r="C66" s="51"/>
      <c r="D66" s="52"/>
      <c r="E66" s="52"/>
      <c r="F66" s="52"/>
      <c r="G66" s="52"/>
      <c r="H66" s="53"/>
      <c r="I66" s="52"/>
      <c r="J66" s="52"/>
      <c r="K66" s="52"/>
      <c r="L66" s="52"/>
      <c r="M66" s="52"/>
      <c r="N66" s="52"/>
    </row>
    <row r="67" spans="1:14" ht="30.75" customHeight="1">
      <c r="A67" s="49" t="s">
        <v>85</v>
      </c>
      <c r="B67" s="54" t="s">
        <v>86</v>
      </c>
      <c r="C67" s="55">
        <v>150</v>
      </c>
      <c r="D67" s="52">
        <v>10.925000000000001</v>
      </c>
      <c r="E67" s="52">
        <v>18.774999999999999</v>
      </c>
      <c r="F67" s="52">
        <v>80.875</v>
      </c>
      <c r="G67" s="52">
        <v>537</v>
      </c>
      <c r="H67" s="53">
        <v>6</v>
      </c>
      <c r="I67" s="52">
        <v>7</v>
      </c>
      <c r="J67" s="52">
        <v>0</v>
      </c>
      <c r="K67" s="52">
        <v>29.7</v>
      </c>
      <c r="L67" s="52">
        <v>41.1</v>
      </c>
      <c r="M67" s="52">
        <v>105</v>
      </c>
      <c r="N67" s="52">
        <v>1.95</v>
      </c>
    </row>
    <row r="68" spans="1:14" ht="39.75" customHeight="1">
      <c r="A68" s="49" t="s">
        <v>87</v>
      </c>
      <c r="B68" s="54" t="s">
        <v>88</v>
      </c>
      <c r="C68" s="57">
        <v>200</v>
      </c>
      <c r="D68" s="52">
        <v>0.7</v>
      </c>
      <c r="E68" s="52">
        <v>0.3</v>
      </c>
      <c r="F68" s="52">
        <v>20.7</v>
      </c>
      <c r="G68" s="52">
        <v>87.8</v>
      </c>
      <c r="H68" s="53">
        <v>0</v>
      </c>
      <c r="I68" s="52">
        <v>0.01</v>
      </c>
      <c r="J68" s="52">
        <v>100</v>
      </c>
      <c r="K68" s="52">
        <v>21.3</v>
      </c>
      <c r="L68" s="52">
        <v>3.4</v>
      </c>
      <c r="M68" s="56">
        <v>3.4</v>
      </c>
      <c r="N68" s="52">
        <v>0.63</v>
      </c>
    </row>
    <row r="69" spans="1:14" ht="21">
      <c r="A69" s="49"/>
      <c r="B69" s="58" t="s">
        <v>51</v>
      </c>
      <c r="C69" s="60">
        <f>SUM(C67:C68)</f>
        <v>350</v>
      </c>
      <c r="D69" s="49">
        <f t="shared" ref="D69:N69" si="8">SUM(D67:D68)</f>
        <v>11.625</v>
      </c>
      <c r="E69" s="49">
        <f t="shared" si="8"/>
        <v>19.074999999999999</v>
      </c>
      <c r="F69" s="49">
        <f t="shared" si="8"/>
        <v>101.575</v>
      </c>
      <c r="G69" s="49">
        <f t="shared" si="8"/>
        <v>624.79999999999995</v>
      </c>
      <c r="H69" s="61">
        <f t="shared" si="8"/>
        <v>6</v>
      </c>
      <c r="I69" s="49">
        <f t="shared" si="8"/>
        <v>7.01</v>
      </c>
      <c r="J69" s="49">
        <f t="shared" si="8"/>
        <v>100</v>
      </c>
      <c r="K69" s="49">
        <f t="shared" si="8"/>
        <v>51</v>
      </c>
      <c r="L69" s="49">
        <f t="shared" si="8"/>
        <v>44.5</v>
      </c>
      <c r="M69" s="49">
        <f t="shared" si="8"/>
        <v>108.4</v>
      </c>
      <c r="N69" s="49">
        <f t="shared" si="8"/>
        <v>2.58</v>
      </c>
    </row>
    <row r="70" spans="1:14" ht="28.5" customHeight="1">
      <c r="A70" s="49"/>
      <c r="B70" s="66" t="s">
        <v>52</v>
      </c>
      <c r="C70" s="67"/>
      <c r="D70" s="52"/>
      <c r="E70" s="52"/>
      <c r="F70" s="52"/>
      <c r="G70" s="52"/>
      <c r="H70" s="53"/>
      <c r="I70" s="52"/>
      <c r="J70" s="52"/>
      <c r="K70" s="52"/>
      <c r="L70" s="52"/>
      <c r="M70" s="52"/>
      <c r="N70" s="52"/>
    </row>
    <row r="71" spans="1:14" s="72" customFormat="1" ht="40.5" customHeight="1">
      <c r="A71" s="68" t="s">
        <v>209</v>
      </c>
      <c r="B71" s="69" t="s">
        <v>89</v>
      </c>
      <c r="C71" s="70" t="s">
        <v>90</v>
      </c>
      <c r="D71" s="71">
        <v>13.582800000000001</v>
      </c>
      <c r="E71" s="71">
        <v>16.239599999999999</v>
      </c>
      <c r="F71" s="71">
        <v>11.6532</v>
      </c>
      <c r="G71" s="71">
        <v>248.46</v>
      </c>
      <c r="H71" s="71">
        <v>0</v>
      </c>
      <c r="I71" s="71">
        <v>0</v>
      </c>
      <c r="J71" s="71">
        <v>1.26</v>
      </c>
      <c r="K71" s="71">
        <v>14.904</v>
      </c>
      <c r="L71" s="71">
        <v>20.16</v>
      </c>
      <c r="M71" s="71">
        <v>120.24</v>
      </c>
      <c r="N71" s="71">
        <v>1.194</v>
      </c>
    </row>
    <row r="72" spans="1:14" ht="41.4">
      <c r="A72" s="49" t="s">
        <v>91</v>
      </c>
      <c r="B72" s="57" t="s">
        <v>92</v>
      </c>
      <c r="C72" s="52">
        <v>200</v>
      </c>
      <c r="D72" s="52">
        <v>4.3099999999999996</v>
      </c>
      <c r="E72" s="52">
        <v>9.7200000000000006</v>
      </c>
      <c r="F72" s="52">
        <v>33.479999999999997</v>
      </c>
      <c r="G72" s="52">
        <v>240.1</v>
      </c>
      <c r="H72" s="53">
        <v>0</v>
      </c>
      <c r="I72" s="52">
        <v>0.246</v>
      </c>
      <c r="J72" s="52">
        <v>41</v>
      </c>
      <c r="K72" s="52">
        <v>34.08</v>
      </c>
      <c r="L72" s="52">
        <v>48.5</v>
      </c>
      <c r="M72" s="52">
        <v>134.08000000000001</v>
      </c>
      <c r="N72" s="52">
        <v>2.0299999999999998</v>
      </c>
    </row>
    <row r="73" spans="1:14" ht="21.75" customHeight="1">
      <c r="A73" s="5" t="s">
        <v>205</v>
      </c>
      <c r="B73" s="57" t="s">
        <v>93</v>
      </c>
      <c r="C73" s="57">
        <v>100</v>
      </c>
      <c r="D73" s="52">
        <v>1.8</v>
      </c>
      <c r="E73" s="52">
        <v>0</v>
      </c>
      <c r="F73" s="52">
        <v>3</v>
      </c>
      <c r="G73" s="52">
        <v>23</v>
      </c>
      <c r="H73" s="53">
        <v>0</v>
      </c>
      <c r="I73" s="52">
        <v>0</v>
      </c>
      <c r="J73" s="52">
        <v>10</v>
      </c>
      <c r="K73" s="52">
        <v>48</v>
      </c>
      <c r="L73" s="52">
        <v>16</v>
      </c>
      <c r="M73" s="52">
        <v>31</v>
      </c>
      <c r="N73" s="52">
        <v>1.2</v>
      </c>
    </row>
    <row r="74" spans="1:14" ht="42" customHeight="1">
      <c r="A74" s="49" t="s">
        <v>94</v>
      </c>
      <c r="B74" s="54" t="s">
        <v>95</v>
      </c>
      <c r="C74" s="57">
        <v>200</v>
      </c>
      <c r="D74" s="52">
        <v>0.10299999999999999</v>
      </c>
      <c r="E74" s="52">
        <v>0</v>
      </c>
      <c r="F74" s="52">
        <v>31.172000000000001</v>
      </c>
      <c r="G74" s="52">
        <v>120.79</v>
      </c>
      <c r="H74" s="53">
        <v>0</v>
      </c>
      <c r="I74" s="52">
        <v>2E-3</v>
      </c>
      <c r="J74" s="52">
        <v>0.32</v>
      </c>
      <c r="K74" s="52">
        <v>6.36</v>
      </c>
      <c r="L74" s="52">
        <v>1.68</v>
      </c>
      <c r="M74" s="52">
        <v>7.55</v>
      </c>
      <c r="N74" s="52">
        <v>0.312</v>
      </c>
    </row>
    <row r="75" spans="1:14" ht="21.75" customHeight="1">
      <c r="A75" s="49" t="s">
        <v>30</v>
      </c>
      <c r="B75" s="17" t="s">
        <v>31</v>
      </c>
      <c r="C75" s="57">
        <v>50</v>
      </c>
      <c r="D75" s="52">
        <f>7.7*C75/100</f>
        <v>3.85</v>
      </c>
      <c r="E75" s="52">
        <f>3*C75/100</f>
        <v>1.5</v>
      </c>
      <c r="F75" s="52">
        <f>49.8*C75/100</f>
        <v>24.9</v>
      </c>
      <c r="G75" s="52">
        <f>262*C75/100</f>
        <v>131</v>
      </c>
      <c r="H75" s="53">
        <v>0</v>
      </c>
      <c r="I75" s="52">
        <f>0.16*C75/100</f>
        <v>0.08</v>
      </c>
      <c r="J75" s="52">
        <v>0</v>
      </c>
      <c r="K75" s="52">
        <f>26*C75/100</f>
        <v>13</v>
      </c>
      <c r="L75" s="52">
        <f>35*C75/100</f>
        <v>17.5</v>
      </c>
      <c r="M75" s="52">
        <f>83*C75/100</f>
        <v>41.5</v>
      </c>
      <c r="N75" s="52">
        <f>1.6*C75/100</f>
        <v>0.8</v>
      </c>
    </row>
    <row r="76" spans="1:14" ht="19.5" customHeight="1">
      <c r="A76" s="49" t="s">
        <v>30</v>
      </c>
      <c r="B76" s="17" t="s">
        <v>43</v>
      </c>
      <c r="C76" s="57">
        <v>60</v>
      </c>
      <c r="D76" s="52">
        <v>3</v>
      </c>
      <c r="E76" s="52">
        <f>1.2*C76/100</f>
        <v>0.72</v>
      </c>
      <c r="F76" s="52">
        <f>34.2*C76/100</f>
        <v>20.52</v>
      </c>
      <c r="G76" s="52">
        <f>181*C76/100</f>
        <v>108.6</v>
      </c>
      <c r="H76" s="53">
        <v>0</v>
      </c>
      <c r="I76" s="52">
        <f>0.11*C76/100</f>
        <v>6.6000000000000003E-2</v>
      </c>
      <c r="J76" s="52">
        <v>0</v>
      </c>
      <c r="K76" s="52">
        <f>34*C76/100</f>
        <v>20.399999999999999</v>
      </c>
      <c r="L76" s="52">
        <f>41*C76/100</f>
        <v>24.6</v>
      </c>
      <c r="M76" s="52">
        <f>120*C76/100</f>
        <v>72</v>
      </c>
      <c r="N76" s="52">
        <f>2.3*C76/100</f>
        <v>1.38</v>
      </c>
    </row>
    <row r="77" spans="1:14" ht="21">
      <c r="A77" s="49"/>
      <c r="B77" s="58" t="s">
        <v>62</v>
      </c>
      <c r="C77" s="52">
        <v>710</v>
      </c>
      <c r="D77" s="49">
        <f>SUM(D71:D76)</f>
        <v>26.645800000000005</v>
      </c>
      <c r="E77" s="49">
        <f t="shared" ref="E77:N77" si="9">SUM(E71:E76)</f>
        <v>28.179600000000001</v>
      </c>
      <c r="F77" s="49">
        <f t="shared" si="9"/>
        <v>124.72519999999999</v>
      </c>
      <c r="G77" s="49">
        <f t="shared" si="9"/>
        <v>871.95</v>
      </c>
      <c r="H77" s="61">
        <f t="shared" si="9"/>
        <v>0</v>
      </c>
      <c r="I77" s="49">
        <f t="shared" si="9"/>
        <v>0.39400000000000002</v>
      </c>
      <c r="J77" s="49">
        <f t="shared" si="9"/>
        <v>52.58</v>
      </c>
      <c r="K77" s="49">
        <f t="shared" si="9"/>
        <v>136.744</v>
      </c>
      <c r="L77" s="49">
        <f t="shared" si="9"/>
        <v>128.44</v>
      </c>
      <c r="M77" s="49">
        <f t="shared" si="9"/>
        <v>406.37</v>
      </c>
      <c r="N77" s="49">
        <f t="shared" si="9"/>
        <v>6.9159999999999995</v>
      </c>
    </row>
    <row r="78" spans="1:14" ht="21">
      <c r="A78" s="49"/>
      <c r="B78" s="73" t="s">
        <v>63</v>
      </c>
      <c r="C78" s="52"/>
      <c r="D78" s="49"/>
      <c r="E78" s="49"/>
      <c r="F78" s="49"/>
      <c r="G78" s="49"/>
      <c r="H78" s="61"/>
      <c r="I78" s="49"/>
      <c r="J78" s="49"/>
      <c r="K78" s="49"/>
      <c r="L78" s="49"/>
      <c r="M78" s="49"/>
      <c r="N78" s="49"/>
    </row>
    <row r="79" spans="1:14" ht="19.5" customHeight="1">
      <c r="A79" s="49" t="s">
        <v>96</v>
      </c>
      <c r="B79" s="54" t="s">
        <v>1</v>
      </c>
      <c r="C79" s="55">
        <v>180</v>
      </c>
      <c r="D79" s="49">
        <v>6.12</v>
      </c>
      <c r="E79" s="49">
        <v>4.5</v>
      </c>
      <c r="F79" s="49">
        <v>9.9</v>
      </c>
      <c r="G79" s="49">
        <v>104.58</v>
      </c>
      <c r="H79" s="61">
        <v>39.6</v>
      </c>
      <c r="I79" s="49">
        <v>4.3200000000000002E-2</v>
      </c>
      <c r="J79" s="49">
        <v>1.26</v>
      </c>
      <c r="K79" s="49">
        <v>194.4</v>
      </c>
      <c r="L79" s="49">
        <v>28.8</v>
      </c>
      <c r="M79" s="49">
        <v>169.2</v>
      </c>
      <c r="N79" s="49">
        <v>0.18</v>
      </c>
    </row>
    <row r="80" spans="1:14" ht="21">
      <c r="A80" s="49"/>
      <c r="B80" s="49" t="s">
        <v>65</v>
      </c>
      <c r="C80" s="55">
        <v>180</v>
      </c>
      <c r="D80" s="49">
        <v>6.12</v>
      </c>
      <c r="E80" s="49">
        <v>4.5</v>
      </c>
      <c r="F80" s="49">
        <v>9.9</v>
      </c>
      <c r="G80" s="49">
        <v>104.58</v>
      </c>
      <c r="H80" s="61">
        <v>39.6</v>
      </c>
      <c r="I80" s="49">
        <v>4.3200000000000002E-2</v>
      </c>
      <c r="J80" s="49">
        <v>1.26</v>
      </c>
      <c r="K80" s="49">
        <v>194.4</v>
      </c>
      <c r="L80" s="49">
        <v>28.8</v>
      </c>
      <c r="M80" s="49">
        <v>169.2</v>
      </c>
      <c r="N80" s="49">
        <v>0.18</v>
      </c>
    </row>
    <row r="81" spans="1:17" ht="21">
      <c r="A81" s="49"/>
      <c r="B81" s="52"/>
      <c r="C81" s="52"/>
      <c r="D81" s="52"/>
      <c r="E81" s="52"/>
      <c r="F81" s="52"/>
      <c r="G81" s="52"/>
      <c r="H81" s="53"/>
      <c r="I81" s="52"/>
      <c r="J81" s="52"/>
      <c r="K81" s="52"/>
      <c r="L81" s="52"/>
      <c r="M81" s="52"/>
      <c r="N81" s="52"/>
    </row>
    <row r="82" spans="1:17" ht="21">
      <c r="A82" s="49"/>
      <c r="B82" s="49" t="s">
        <v>66</v>
      </c>
      <c r="C82" s="74">
        <f t="shared" ref="C82:N82" si="10">SUM(C52+C55+C65+C69+C77+C80)</f>
        <v>3037</v>
      </c>
      <c r="D82" s="75">
        <f t="shared" si="10"/>
        <v>117.08080000000002</v>
      </c>
      <c r="E82" s="75">
        <f t="shared" si="10"/>
        <v>143.59460000000001</v>
      </c>
      <c r="F82" s="75">
        <f t="shared" si="10"/>
        <v>487.66619999999995</v>
      </c>
      <c r="G82" s="75">
        <f t="shared" si="10"/>
        <v>3754.4299999999994</v>
      </c>
      <c r="H82" s="75">
        <f t="shared" si="10"/>
        <v>91.88</v>
      </c>
      <c r="I82" s="75">
        <f t="shared" si="10"/>
        <v>8.3182000000000009</v>
      </c>
      <c r="J82" s="75">
        <f t="shared" si="10"/>
        <v>215.44499999999999</v>
      </c>
      <c r="K82" s="75">
        <f t="shared" si="10"/>
        <v>757.96399999999994</v>
      </c>
      <c r="L82" s="75">
        <f t="shared" si="10"/>
        <v>519.15</v>
      </c>
      <c r="M82" s="75">
        <f t="shared" si="10"/>
        <v>1704.57</v>
      </c>
      <c r="N82" s="75">
        <f t="shared" si="10"/>
        <v>24.936</v>
      </c>
    </row>
    <row r="83" spans="1:17" ht="21">
      <c r="A83" s="49"/>
      <c r="B83" s="49"/>
      <c r="C83" s="52"/>
      <c r="D83" s="52"/>
      <c r="E83" s="52"/>
      <c r="F83" s="52"/>
      <c r="G83" s="52"/>
      <c r="H83" s="53"/>
      <c r="I83" s="52"/>
      <c r="J83" s="52"/>
      <c r="K83" s="52"/>
      <c r="L83" s="52"/>
      <c r="M83" s="52"/>
      <c r="N83" s="52"/>
    </row>
    <row r="84" spans="1:17" ht="20.25" customHeight="1">
      <c r="A84" s="343" t="s">
        <v>4</v>
      </c>
      <c r="B84" s="346" t="s">
        <v>5</v>
      </c>
      <c r="C84" s="349" t="s">
        <v>6</v>
      </c>
      <c r="D84" s="352" t="s">
        <v>7</v>
      </c>
      <c r="E84" s="353"/>
      <c r="F84" s="354"/>
      <c r="G84" s="346" t="s">
        <v>8</v>
      </c>
      <c r="H84" s="355" t="s">
        <v>9</v>
      </c>
      <c r="I84" s="356"/>
      <c r="J84" s="357"/>
      <c r="K84" s="356" t="s">
        <v>10</v>
      </c>
      <c r="L84" s="356"/>
      <c r="M84" s="356"/>
      <c r="N84" s="357"/>
    </row>
    <row r="85" spans="1:17">
      <c r="A85" s="344"/>
      <c r="B85" s="347"/>
      <c r="C85" s="350"/>
      <c r="D85" s="361" t="s">
        <v>11</v>
      </c>
      <c r="E85" s="361" t="s">
        <v>12</v>
      </c>
      <c r="F85" s="362" t="s">
        <v>13</v>
      </c>
      <c r="G85" s="347"/>
      <c r="H85" s="358"/>
      <c r="I85" s="359"/>
      <c r="J85" s="360"/>
      <c r="K85" s="359"/>
      <c r="L85" s="359"/>
      <c r="M85" s="359"/>
      <c r="N85" s="360"/>
    </row>
    <row r="86" spans="1:17" ht="20.399999999999999">
      <c r="A86" s="345"/>
      <c r="B86" s="348"/>
      <c r="C86" s="351"/>
      <c r="D86" s="361"/>
      <c r="E86" s="361"/>
      <c r="F86" s="362"/>
      <c r="G86" s="348"/>
      <c r="H86" s="45" t="s">
        <v>14</v>
      </c>
      <c r="I86" s="46" t="s">
        <v>15</v>
      </c>
      <c r="J86" s="46" t="s">
        <v>16</v>
      </c>
      <c r="K86" s="46" t="s">
        <v>17</v>
      </c>
      <c r="L86" s="46" t="s">
        <v>18</v>
      </c>
      <c r="M86" s="46" t="s">
        <v>19</v>
      </c>
      <c r="N86" s="46" t="s">
        <v>20</v>
      </c>
    </row>
    <row r="87" spans="1:17" ht="60.75" customHeight="1">
      <c r="A87" s="185"/>
      <c r="B87" s="47" t="s">
        <v>21</v>
      </c>
      <c r="C87" s="48"/>
      <c r="D87" s="183"/>
      <c r="E87" s="183"/>
      <c r="F87" s="184"/>
      <c r="G87" s="186"/>
      <c r="H87" s="45"/>
      <c r="I87" s="46"/>
      <c r="J87" s="46"/>
      <c r="K87" s="46"/>
      <c r="L87" s="46"/>
      <c r="M87" s="46"/>
      <c r="N87" s="46"/>
    </row>
    <row r="88" spans="1:17" ht="21">
      <c r="A88" s="49"/>
      <c r="B88" s="50" t="s">
        <v>98</v>
      </c>
      <c r="C88" s="51"/>
      <c r="D88" s="52"/>
      <c r="E88" s="52"/>
      <c r="F88" s="52"/>
      <c r="G88" s="52"/>
      <c r="H88" s="53"/>
      <c r="I88" s="52"/>
      <c r="J88" s="52"/>
      <c r="K88" s="52"/>
      <c r="L88" s="52"/>
      <c r="M88" s="52"/>
      <c r="N88" s="52"/>
    </row>
    <row r="89" spans="1:17" ht="21">
      <c r="A89" s="49"/>
      <c r="B89" s="50" t="s">
        <v>68</v>
      </c>
      <c r="C89" s="51"/>
      <c r="D89" s="52"/>
      <c r="E89" s="52"/>
      <c r="F89" s="52"/>
      <c r="G89" s="52"/>
      <c r="H89" s="53"/>
      <c r="I89" s="52"/>
      <c r="J89" s="52"/>
      <c r="K89" s="52"/>
      <c r="L89" s="52"/>
      <c r="M89" s="52"/>
      <c r="N89" s="52"/>
    </row>
    <row r="90" spans="1:17" ht="42.75" customHeight="1">
      <c r="A90" s="77" t="s">
        <v>188</v>
      </c>
      <c r="B90" s="54" t="s">
        <v>226</v>
      </c>
      <c r="C90" s="57">
        <v>250</v>
      </c>
      <c r="D90" s="65">
        <v>9.31</v>
      </c>
      <c r="E90" s="65">
        <v>15.09</v>
      </c>
      <c r="F90" s="65">
        <v>59.19</v>
      </c>
      <c r="G90" s="65">
        <v>360.92</v>
      </c>
      <c r="H90" s="65">
        <v>0.16</v>
      </c>
      <c r="I90" s="65">
        <v>0.36</v>
      </c>
      <c r="J90" s="65">
        <v>1.63</v>
      </c>
      <c r="K90" s="65">
        <v>166.65</v>
      </c>
      <c r="L90" s="65">
        <v>68.38</v>
      </c>
      <c r="M90" s="65">
        <v>231.38</v>
      </c>
      <c r="N90" s="65">
        <v>3.71</v>
      </c>
    </row>
    <row r="91" spans="1:17" ht="33.75" customHeight="1">
      <c r="A91" s="58" t="s">
        <v>30</v>
      </c>
      <c r="B91" s="69" t="s">
        <v>31</v>
      </c>
      <c r="C91" s="54">
        <v>20</v>
      </c>
      <c r="D91" s="52">
        <f>7.7*C91/100</f>
        <v>1.54</v>
      </c>
      <c r="E91" s="52">
        <f>3*C91/100</f>
        <v>0.6</v>
      </c>
      <c r="F91" s="52">
        <f>49.8*C91/100</f>
        <v>9.9600000000000009</v>
      </c>
      <c r="G91" s="52">
        <f>262*C91/100</f>
        <v>52.4</v>
      </c>
      <c r="H91" s="53">
        <v>0</v>
      </c>
      <c r="I91" s="52">
        <f>0.16*C91/100</f>
        <v>3.2000000000000001E-2</v>
      </c>
      <c r="J91" s="52">
        <v>0</v>
      </c>
      <c r="K91" s="52">
        <f>26*C91/100</f>
        <v>5.2</v>
      </c>
      <c r="L91" s="52">
        <f>35*C91/100</f>
        <v>7</v>
      </c>
      <c r="M91" s="52">
        <f>83*C91/100</f>
        <v>16.600000000000001</v>
      </c>
      <c r="N91" s="52">
        <f>1.6*C91/100</f>
        <v>0.32</v>
      </c>
      <c r="O91" s="72"/>
      <c r="P91" s="72"/>
      <c r="Q91" s="72"/>
    </row>
    <row r="92" spans="1:17" ht="26.25" customHeight="1">
      <c r="A92" s="58" t="s">
        <v>30</v>
      </c>
      <c r="B92" s="54" t="s">
        <v>31</v>
      </c>
      <c r="C92" s="54">
        <v>30</v>
      </c>
      <c r="D92" s="52">
        <f>7.7*C92/100</f>
        <v>2.31</v>
      </c>
      <c r="E92" s="52">
        <f>3*C92/100</f>
        <v>0.9</v>
      </c>
      <c r="F92" s="52">
        <f>49.8*C92/100</f>
        <v>14.94</v>
      </c>
      <c r="G92" s="52">
        <f>262*C92/100</f>
        <v>78.599999999999994</v>
      </c>
      <c r="H92" s="53">
        <v>0</v>
      </c>
      <c r="I92" s="52">
        <f>0.16*C92/100</f>
        <v>4.8000000000000001E-2</v>
      </c>
      <c r="J92" s="52">
        <v>0</v>
      </c>
      <c r="K92" s="52">
        <f>26*C92/100</f>
        <v>7.8</v>
      </c>
      <c r="L92" s="52">
        <f>35*C92/100</f>
        <v>10.5</v>
      </c>
      <c r="M92" s="52">
        <f>83*C92/100</f>
        <v>24.9</v>
      </c>
      <c r="N92" s="52">
        <f>1.6*C92/100</f>
        <v>0.48</v>
      </c>
      <c r="O92" s="72"/>
      <c r="P92" s="72"/>
    </row>
    <row r="93" spans="1:17" ht="36.75" customHeight="1">
      <c r="A93" s="58" t="s">
        <v>208</v>
      </c>
      <c r="B93" s="54" t="s">
        <v>72</v>
      </c>
      <c r="C93" s="55">
        <v>20</v>
      </c>
      <c r="D93" s="65">
        <v>0</v>
      </c>
      <c r="E93" s="65">
        <v>14.4</v>
      </c>
      <c r="F93" s="65">
        <v>0.26</v>
      </c>
      <c r="G93" s="65">
        <v>132.19999999999999</v>
      </c>
      <c r="H93" s="78">
        <v>0.1</v>
      </c>
      <c r="I93" s="65">
        <v>0</v>
      </c>
      <c r="J93" s="65">
        <v>0</v>
      </c>
      <c r="K93" s="65">
        <v>4.4000000000000004</v>
      </c>
      <c r="L93" s="65">
        <v>0.6</v>
      </c>
      <c r="M93" s="65">
        <v>3.8</v>
      </c>
      <c r="N93" s="65">
        <v>0.04</v>
      </c>
      <c r="O93" s="72"/>
      <c r="P93" s="72"/>
    </row>
    <row r="94" spans="1:17" ht="30.75" customHeight="1">
      <c r="A94" s="58" t="s">
        <v>99</v>
      </c>
      <c r="B94" s="57" t="s">
        <v>100</v>
      </c>
      <c r="C94" s="57">
        <v>30</v>
      </c>
      <c r="D94" s="52">
        <v>6.9</v>
      </c>
      <c r="E94" s="52">
        <v>8.6999999999999993</v>
      </c>
      <c r="F94" s="52">
        <v>0</v>
      </c>
      <c r="G94" s="52">
        <v>108</v>
      </c>
      <c r="H94" s="53">
        <v>0.06</v>
      </c>
      <c r="I94" s="52">
        <v>0</v>
      </c>
      <c r="J94" s="52">
        <v>0.84</v>
      </c>
      <c r="K94" s="52">
        <v>312</v>
      </c>
      <c r="L94" s="52">
        <v>0</v>
      </c>
      <c r="M94" s="52">
        <v>163.19999999999999</v>
      </c>
      <c r="N94" s="52">
        <v>0</v>
      </c>
    </row>
    <row r="95" spans="1:17" ht="39.75" customHeight="1">
      <c r="A95" s="58" t="s">
        <v>101</v>
      </c>
      <c r="B95" s="57" t="s">
        <v>102</v>
      </c>
      <c r="C95" s="57">
        <v>200</v>
      </c>
      <c r="D95" s="52">
        <v>3.55</v>
      </c>
      <c r="E95" s="52">
        <v>3.38</v>
      </c>
      <c r="F95" s="52">
        <v>24.9</v>
      </c>
      <c r="G95" s="52">
        <v>139</v>
      </c>
      <c r="H95" s="53">
        <v>0.02</v>
      </c>
      <c r="I95" s="52">
        <v>0.04</v>
      </c>
      <c r="J95" s="52">
        <v>1.3</v>
      </c>
      <c r="K95" s="52">
        <v>125.4</v>
      </c>
      <c r="L95" s="52">
        <v>14</v>
      </c>
      <c r="M95" s="52">
        <v>102</v>
      </c>
      <c r="N95" s="52">
        <v>0.46</v>
      </c>
    </row>
    <row r="96" spans="1:17" ht="21">
      <c r="A96" s="49"/>
      <c r="B96" s="49" t="s">
        <v>103</v>
      </c>
      <c r="C96" s="52">
        <f>SUM(C90:C95)</f>
        <v>550</v>
      </c>
      <c r="D96" s="49">
        <f>SUM(D90:D95)</f>
        <v>23.610000000000003</v>
      </c>
      <c r="E96" s="49">
        <f t="shared" ref="E96:N96" si="11">SUM(E90:E95)</f>
        <v>43.07</v>
      </c>
      <c r="F96" s="49">
        <f t="shared" si="11"/>
        <v>109.25</v>
      </c>
      <c r="G96" s="49">
        <f t="shared" si="11"/>
        <v>871.11999999999989</v>
      </c>
      <c r="H96" s="61">
        <f t="shared" si="11"/>
        <v>0.34</v>
      </c>
      <c r="I96" s="49">
        <f t="shared" si="11"/>
        <v>0.48</v>
      </c>
      <c r="J96" s="49">
        <f t="shared" si="11"/>
        <v>3.7699999999999996</v>
      </c>
      <c r="K96" s="49">
        <f t="shared" si="11"/>
        <v>621.45000000000005</v>
      </c>
      <c r="L96" s="49">
        <f t="shared" si="11"/>
        <v>100.47999999999999</v>
      </c>
      <c r="M96" s="49">
        <f t="shared" si="11"/>
        <v>541.88</v>
      </c>
      <c r="N96" s="49">
        <f t="shared" si="11"/>
        <v>5.01</v>
      </c>
    </row>
    <row r="97" spans="1:15" ht="21">
      <c r="A97" s="49"/>
      <c r="B97" s="50" t="s">
        <v>33</v>
      </c>
      <c r="C97" s="52"/>
      <c r="D97" s="49"/>
      <c r="E97" s="49"/>
      <c r="F97" s="49"/>
      <c r="G97" s="49"/>
      <c r="H97" s="61"/>
      <c r="I97" s="49"/>
      <c r="J97" s="49"/>
      <c r="K97" s="49"/>
      <c r="L97" s="49"/>
      <c r="M97" s="49"/>
      <c r="N97" s="49"/>
    </row>
    <row r="98" spans="1:15" ht="21">
      <c r="A98" s="49" t="s">
        <v>199</v>
      </c>
      <c r="B98" s="62" t="s">
        <v>104</v>
      </c>
      <c r="C98" s="79">
        <v>200</v>
      </c>
      <c r="D98" s="49">
        <v>1.8</v>
      </c>
      <c r="E98" s="49">
        <v>0</v>
      </c>
      <c r="F98" s="49">
        <v>16.2</v>
      </c>
      <c r="G98" s="49">
        <v>86</v>
      </c>
      <c r="H98" s="61">
        <v>0</v>
      </c>
      <c r="I98" s="49">
        <v>0</v>
      </c>
      <c r="J98" s="49">
        <v>120</v>
      </c>
      <c r="K98" s="49">
        <v>68</v>
      </c>
      <c r="L98" s="49">
        <v>26</v>
      </c>
      <c r="M98" s="49">
        <v>46</v>
      </c>
      <c r="N98" s="49">
        <v>0.6</v>
      </c>
    </row>
    <row r="99" spans="1:15" ht="21">
      <c r="A99" s="49"/>
      <c r="B99" s="49" t="s">
        <v>105</v>
      </c>
      <c r="C99" s="57">
        <f t="shared" ref="C99:N99" si="12">SUM(C98:C98)</f>
        <v>200</v>
      </c>
      <c r="D99" s="57">
        <f t="shared" si="12"/>
        <v>1.8</v>
      </c>
      <c r="E99" s="57">
        <f t="shared" si="12"/>
        <v>0</v>
      </c>
      <c r="F99" s="57">
        <f t="shared" si="12"/>
        <v>16.2</v>
      </c>
      <c r="G99" s="57">
        <f t="shared" si="12"/>
        <v>86</v>
      </c>
      <c r="H99" s="57">
        <f t="shared" si="12"/>
        <v>0</v>
      </c>
      <c r="I99" s="57">
        <f t="shared" si="12"/>
        <v>0</v>
      </c>
      <c r="J99" s="57">
        <f t="shared" si="12"/>
        <v>120</v>
      </c>
      <c r="K99" s="57">
        <f t="shared" si="12"/>
        <v>68</v>
      </c>
      <c r="L99" s="57">
        <f t="shared" si="12"/>
        <v>26</v>
      </c>
      <c r="M99" s="57">
        <f t="shared" si="12"/>
        <v>46</v>
      </c>
      <c r="N99" s="57">
        <f t="shared" si="12"/>
        <v>0.6</v>
      </c>
    </row>
    <row r="100" spans="1:15" ht="21">
      <c r="A100" s="49"/>
      <c r="B100" s="50" t="s">
        <v>36</v>
      </c>
      <c r="C100" s="51"/>
      <c r="D100" s="52"/>
      <c r="E100" s="52"/>
      <c r="F100" s="52"/>
      <c r="G100" s="52"/>
      <c r="H100" s="53"/>
      <c r="I100" s="52"/>
      <c r="J100" s="52"/>
      <c r="K100" s="52"/>
      <c r="L100" s="52"/>
      <c r="M100" s="52"/>
      <c r="N100" s="52"/>
    </row>
    <row r="101" spans="1:15" ht="44.25" customHeight="1">
      <c r="A101" s="49" t="s">
        <v>106</v>
      </c>
      <c r="B101" s="54" t="s">
        <v>107</v>
      </c>
      <c r="C101" s="57">
        <v>250</v>
      </c>
      <c r="D101" s="65">
        <v>10.9</v>
      </c>
      <c r="E101" s="65">
        <v>2.75</v>
      </c>
      <c r="F101" s="65">
        <v>20.5</v>
      </c>
      <c r="G101" s="65">
        <v>151.25</v>
      </c>
      <c r="H101" s="78">
        <v>0</v>
      </c>
      <c r="I101" s="65">
        <v>0</v>
      </c>
      <c r="J101" s="65">
        <v>15.9</v>
      </c>
      <c r="K101" s="65">
        <v>39.619999999999997</v>
      </c>
      <c r="L101" s="65">
        <v>36.81</v>
      </c>
      <c r="M101" s="80">
        <v>102.1</v>
      </c>
      <c r="N101" s="65">
        <v>0.96299999999999997</v>
      </c>
    </row>
    <row r="102" spans="1:15" ht="42" customHeight="1">
      <c r="A102" s="49" t="s">
        <v>108</v>
      </c>
      <c r="B102" s="54" t="s">
        <v>109</v>
      </c>
      <c r="C102" s="55" t="s">
        <v>143</v>
      </c>
      <c r="D102" s="65">
        <v>18.600000000000001</v>
      </c>
      <c r="E102" s="65">
        <v>14.135999999999999</v>
      </c>
      <c r="F102" s="65">
        <v>19.2</v>
      </c>
      <c r="G102" s="65">
        <v>278.04000000000002</v>
      </c>
      <c r="H102" s="78">
        <v>36</v>
      </c>
      <c r="I102" s="65">
        <v>0.12</v>
      </c>
      <c r="J102" s="65">
        <v>0.18</v>
      </c>
      <c r="K102" s="65">
        <v>52.2</v>
      </c>
      <c r="L102" s="65">
        <v>38.64</v>
      </c>
      <c r="M102" s="65">
        <v>199.44</v>
      </c>
      <c r="N102" s="65">
        <v>1.8</v>
      </c>
    </row>
    <row r="103" spans="1:15" ht="28.5" customHeight="1">
      <c r="A103" s="61" t="s">
        <v>110</v>
      </c>
      <c r="B103" s="81" t="s">
        <v>111</v>
      </c>
      <c r="C103" s="82">
        <v>200</v>
      </c>
      <c r="D103" s="52">
        <v>3.2</v>
      </c>
      <c r="E103" s="52">
        <v>11.8</v>
      </c>
      <c r="F103" s="52">
        <v>20.6</v>
      </c>
      <c r="G103" s="52">
        <v>203.9</v>
      </c>
      <c r="H103" s="53">
        <v>0</v>
      </c>
      <c r="I103" s="52">
        <v>0.1</v>
      </c>
      <c r="J103" s="52">
        <v>37.9</v>
      </c>
      <c r="K103" s="52">
        <v>41.5</v>
      </c>
      <c r="L103" s="52">
        <v>38.5</v>
      </c>
      <c r="M103" s="52">
        <v>84.5</v>
      </c>
      <c r="N103" s="52">
        <v>1.25</v>
      </c>
    </row>
    <row r="104" spans="1:15" ht="42.75" customHeight="1">
      <c r="A104" s="121" t="s">
        <v>41</v>
      </c>
      <c r="B104" s="83" t="s">
        <v>42</v>
      </c>
      <c r="C104" s="83">
        <v>200</v>
      </c>
      <c r="D104" s="84">
        <v>0.8</v>
      </c>
      <c r="E104" s="84">
        <v>0</v>
      </c>
      <c r="F104" s="84">
        <v>19.98</v>
      </c>
      <c r="G104" s="84">
        <v>104</v>
      </c>
      <c r="H104" s="85">
        <v>0</v>
      </c>
      <c r="I104" s="84">
        <v>0</v>
      </c>
      <c r="J104" s="84">
        <v>0.24</v>
      </c>
      <c r="K104" s="84">
        <v>0.4</v>
      </c>
      <c r="L104" s="84">
        <v>0</v>
      </c>
      <c r="M104" s="84">
        <v>0</v>
      </c>
      <c r="N104" s="84">
        <v>0.03</v>
      </c>
    </row>
    <row r="105" spans="1:15" ht="26.25" customHeight="1">
      <c r="A105" s="49" t="s">
        <v>30</v>
      </c>
      <c r="B105" s="17" t="s">
        <v>43</v>
      </c>
      <c r="C105" s="57">
        <v>60</v>
      </c>
      <c r="D105" s="65">
        <v>3</v>
      </c>
      <c r="E105" s="65">
        <f>1.2*C105/100</f>
        <v>0.72</v>
      </c>
      <c r="F105" s="65">
        <f>34.2*C105/100</f>
        <v>20.52</v>
      </c>
      <c r="G105" s="65">
        <f>181*C105/100</f>
        <v>108.6</v>
      </c>
      <c r="H105" s="78">
        <v>0</v>
      </c>
      <c r="I105" s="65">
        <f>0.11*C105/100</f>
        <v>6.6000000000000003E-2</v>
      </c>
      <c r="J105" s="65">
        <v>0</v>
      </c>
      <c r="K105" s="65">
        <f>34*C105/100</f>
        <v>20.399999999999999</v>
      </c>
      <c r="L105" s="65">
        <f>41*C105/100</f>
        <v>24.6</v>
      </c>
      <c r="M105" s="65">
        <f>120*C105/100</f>
        <v>72</v>
      </c>
      <c r="N105" s="65">
        <f>2.3*C105/100</f>
        <v>1.38</v>
      </c>
    </row>
    <row r="106" spans="1:15" ht="21.75" customHeight="1">
      <c r="A106" s="49" t="s">
        <v>30</v>
      </c>
      <c r="B106" s="54" t="s">
        <v>44</v>
      </c>
      <c r="C106" s="57">
        <v>100</v>
      </c>
      <c r="D106" s="65">
        <f>7.7*C106/100</f>
        <v>7.7</v>
      </c>
      <c r="E106" s="65">
        <f>3*C106/100</f>
        <v>3</v>
      </c>
      <c r="F106" s="65">
        <f>49.8*C106/100</f>
        <v>49.8</v>
      </c>
      <c r="G106" s="65">
        <f>262*C106/100</f>
        <v>262</v>
      </c>
      <c r="H106" s="78">
        <v>0</v>
      </c>
      <c r="I106" s="65">
        <f>0.16*C106/100</f>
        <v>0.16</v>
      </c>
      <c r="J106" s="65">
        <v>0</v>
      </c>
      <c r="K106" s="65">
        <f>26*C106/100</f>
        <v>26</v>
      </c>
      <c r="L106" s="65">
        <f>35*C106/100</f>
        <v>35</v>
      </c>
      <c r="M106" s="65">
        <f>83*C106/100</f>
        <v>83</v>
      </c>
      <c r="N106" s="65">
        <f>1.6*C106/100</f>
        <v>1.6</v>
      </c>
    </row>
    <row r="107" spans="1:15" ht="21">
      <c r="A107" s="49"/>
      <c r="B107" s="49" t="s">
        <v>45</v>
      </c>
      <c r="C107" s="52">
        <v>930</v>
      </c>
      <c r="D107" s="49">
        <f>SUM(D101:D106)</f>
        <v>44.2</v>
      </c>
      <c r="E107" s="49">
        <f t="shared" ref="E107:N107" si="13">SUM(E101:E106)</f>
        <v>32.405999999999999</v>
      </c>
      <c r="F107" s="49">
        <f t="shared" si="13"/>
        <v>150.6</v>
      </c>
      <c r="G107" s="49">
        <f t="shared" si="13"/>
        <v>1107.79</v>
      </c>
      <c r="H107" s="61">
        <f t="shared" si="13"/>
        <v>36</v>
      </c>
      <c r="I107" s="49">
        <f t="shared" si="13"/>
        <v>0.44600000000000006</v>
      </c>
      <c r="J107" s="49">
        <f t="shared" si="13"/>
        <v>54.220000000000006</v>
      </c>
      <c r="K107" s="49">
        <f t="shared" si="13"/>
        <v>180.12</v>
      </c>
      <c r="L107" s="49">
        <f t="shared" si="13"/>
        <v>173.55</v>
      </c>
      <c r="M107" s="49">
        <f t="shared" si="13"/>
        <v>541.04</v>
      </c>
      <c r="N107" s="49">
        <f t="shared" si="13"/>
        <v>7.0229999999999997</v>
      </c>
    </row>
    <row r="108" spans="1:15" ht="21">
      <c r="A108" s="49"/>
      <c r="B108" s="50" t="s">
        <v>46</v>
      </c>
      <c r="C108" s="51"/>
      <c r="D108" s="52"/>
      <c r="E108" s="52"/>
      <c r="F108" s="52"/>
      <c r="G108" s="52"/>
      <c r="H108" s="53"/>
      <c r="I108" s="52"/>
      <c r="J108" s="52"/>
      <c r="K108" s="52"/>
      <c r="L108" s="52"/>
      <c r="M108" s="52"/>
      <c r="N108" s="52"/>
    </row>
    <row r="109" spans="1:15" ht="38.25" customHeight="1">
      <c r="A109" s="49" t="s">
        <v>112</v>
      </c>
      <c r="B109" s="86" t="s">
        <v>113</v>
      </c>
      <c r="C109" s="59" t="s">
        <v>180</v>
      </c>
      <c r="D109" s="65">
        <v>30.25</v>
      </c>
      <c r="E109" s="65">
        <v>21.5</v>
      </c>
      <c r="F109" s="65">
        <v>48.63</v>
      </c>
      <c r="G109" s="65">
        <v>508</v>
      </c>
      <c r="H109" s="78">
        <v>136</v>
      </c>
      <c r="I109" s="65">
        <v>0.11</v>
      </c>
      <c r="J109" s="65">
        <v>0.4</v>
      </c>
      <c r="K109" s="65">
        <v>260</v>
      </c>
      <c r="L109" s="65">
        <v>45.6</v>
      </c>
      <c r="M109" s="65">
        <v>381.3</v>
      </c>
      <c r="N109" s="65">
        <v>1.93</v>
      </c>
    </row>
    <row r="110" spans="1:15" ht="38.25" customHeight="1">
      <c r="A110" s="49" t="s">
        <v>87</v>
      </c>
      <c r="B110" s="54" t="s">
        <v>88</v>
      </c>
      <c r="C110" s="57">
        <v>200</v>
      </c>
      <c r="D110" s="65">
        <v>0.7</v>
      </c>
      <c r="E110" s="65">
        <v>0.3</v>
      </c>
      <c r="F110" s="65">
        <v>20.7</v>
      </c>
      <c r="G110" s="65">
        <v>87.8</v>
      </c>
      <c r="H110" s="78">
        <v>0</v>
      </c>
      <c r="I110" s="65">
        <v>0.01</v>
      </c>
      <c r="J110" s="65">
        <v>100</v>
      </c>
      <c r="K110" s="65">
        <v>21.3</v>
      </c>
      <c r="L110" s="65">
        <v>3.4</v>
      </c>
      <c r="M110" s="80">
        <v>3.4</v>
      </c>
      <c r="N110" s="65">
        <v>0.63</v>
      </c>
    </row>
    <row r="111" spans="1:15" ht="21">
      <c r="A111" s="49"/>
      <c r="B111" s="49" t="s">
        <v>51</v>
      </c>
      <c r="C111" s="60">
        <v>400</v>
      </c>
      <c r="D111" s="49">
        <f t="shared" ref="D111:N111" si="14">SUM(D109:D110)</f>
        <v>30.95</v>
      </c>
      <c r="E111" s="49">
        <f t="shared" si="14"/>
        <v>21.8</v>
      </c>
      <c r="F111" s="49">
        <f t="shared" si="14"/>
        <v>69.33</v>
      </c>
      <c r="G111" s="49">
        <f t="shared" si="14"/>
        <v>595.79999999999995</v>
      </c>
      <c r="H111" s="61">
        <f t="shared" si="14"/>
        <v>136</v>
      </c>
      <c r="I111" s="49">
        <f t="shared" si="14"/>
        <v>0.12</v>
      </c>
      <c r="J111" s="49">
        <f t="shared" si="14"/>
        <v>100.4</v>
      </c>
      <c r="K111" s="49">
        <f t="shared" si="14"/>
        <v>281.3</v>
      </c>
      <c r="L111" s="49">
        <f t="shared" si="14"/>
        <v>49</v>
      </c>
      <c r="M111" s="49">
        <f t="shared" si="14"/>
        <v>384.7</v>
      </c>
      <c r="N111" s="49">
        <f t="shared" si="14"/>
        <v>2.56</v>
      </c>
      <c r="O111" s="72"/>
    </row>
    <row r="112" spans="1:15" ht="40.5" customHeight="1">
      <c r="A112" s="49"/>
      <c r="B112" s="66" t="s">
        <v>52</v>
      </c>
      <c r="C112" s="67"/>
      <c r="D112" s="52"/>
      <c r="E112" s="52"/>
      <c r="F112" s="52"/>
      <c r="G112" s="52"/>
      <c r="H112" s="53"/>
      <c r="I112" s="52"/>
      <c r="J112" s="52"/>
      <c r="K112" s="52"/>
      <c r="L112" s="52"/>
      <c r="M112" s="52"/>
      <c r="N112" s="52"/>
    </row>
    <row r="113" spans="1:14" ht="21">
      <c r="A113" s="49" t="s">
        <v>114</v>
      </c>
      <c r="B113" s="65" t="s">
        <v>115</v>
      </c>
      <c r="C113" s="52" t="s">
        <v>213</v>
      </c>
      <c r="D113" s="65">
        <v>43.75</v>
      </c>
      <c r="E113" s="65">
        <v>11.88</v>
      </c>
      <c r="F113" s="65">
        <v>35</v>
      </c>
      <c r="G113" s="65">
        <v>421.63</v>
      </c>
      <c r="H113" s="78">
        <v>38.119999999999997</v>
      </c>
      <c r="I113" s="65">
        <v>0.34</v>
      </c>
      <c r="J113" s="65">
        <v>14.2</v>
      </c>
      <c r="K113" s="65">
        <v>49.5</v>
      </c>
      <c r="L113" s="65">
        <v>104.5</v>
      </c>
      <c r="M113" s="65">
        <v>536.29999999999995</v>
      </c>
      <c r="N113" s="65">
        <v>6.41</v>
      </c>
    </row>
    <row r="114" spans="1:14" ht="22.5" customHeight="1">
      <c r="A114" s="5" t="s">
        <v>202</v>
      </c>
      <c r="B114" s="38" t="s">
        <v>57</v>
      </c>
      <c r="C114" s="57">
        <v>100</v>
      </c>
      <c r="D114" s="52">
        <v>0.8</v>
      </c>
      <c r="E114" s="52">
        <v>0</v>
      </c>
      <c r="F114" s="52">
        <v>1.6659999999999999</v>
      </c>
      <c r="G114" s="52">
        <v>13</v>
      </c>
      <c r="H114" s="53">
        <v>0</v>
      </c>
      <c r="I114" s="52">
        <v>0</v>
      </c>
      <c r="J114" s="52">
        <v>5</v>
      </c>
      <c r="K114" s="52">
        <v>23</v>
      </c>
      <c r="L114" s="52">
        <v>14</v>
      </c>
      <c r="M114" s="52">
        <v>24</v>
      </c>
      <c r="N114" s="52">
        <v>0.6</v>
      </c>
    </row>
    <row r="115" spans="1:14" ht="21.75" customHeight="1">
      <c r="A115" s="49" t="s">
        <v>30</v>
      </c>
      <c r="B115" s="54" t="s">
        <v>44</v>
      </c>
      <c r="C115" s="57">
        <v>50</v>
      </c>
      <c r="D115" s="52">
        <f>7.7*C115/100</f>
        <v>3.85</v>
      </c>
      <c r="E115" s="52">
        <f>3*C115/100</f>
        <v>1.5</v>
      </c>
      <c r="F115" s="52">
        <f>49.8*C115/100</f>
        <v>24.9</v>
      </c>
      <c r="G115" s="52">
        <f>262*C115/100</f>
        <v>131</v>
      </c>
      <c r="H115" s="53">
        <v>0</v>
      </c>
      <c r="I115" s="52">
        <f>0.16*C115/100</f>
        <v>0.08</v>
      </c>
      <c r="J115" s="52">
        <v>0</v>
      </c>
      <c r="K115" s="52">
        <f>26*C115/100</f>
        <v>13</v>
      </c>
      <c r="L115" s="52">
        <f>35*C115/100</f>
        <v>17.5</v>
      </c>
      <c r="M115" s="52">
        <f>83*C115/100</f>
        <v>41.5</v>
      </c>
      <c r="N115" s="52">
        <f>1.6*C115/100</f>
        <v>0.8</v>
      </c>
    </row>
    <row r="116" spans="1:14" ht="23.25" customHeight="1">
      <c r="A116" s="49" t="s">
        <v>30</v>
      </c>
      <c r="B116" s="17" t="s">
        <v>43</v>
      </c>
      <c r="C116" s="57">
        <v>60</v>
      </c>
      <c r="D116" s="52">
        <v>3</v>
      </c>
      <c r="E116" s="52">
        <f>1.2*C116/100</f>
        <v>0.72</v>
      </c>
      <c r="F116" s="52">
        <f>34.2*C116/100</f>
        <v>20.52</v>
      </c>
      <c r="G116" s="52">
        <f>181*C116/100</f>
        <v>108.6</v>
      </c>
      <c r="H116" s="53">
        <v>0</v>
      </c>
      <c r="I116" s="52">
        <f>0.11*C116/100</f>
        <v>6.6000000000000003E-2</v>
      </c>
      <c r="J116" s="52">
        <v>0</v>
      </c>
      <c r="K116" s="52">
        <f>34*C116/100</f>
        <v>20.399999999999999</v>
      </c>
      <c r="L116" s="52">
        <f>41*C116/100</f>
        <v>24.6</v>
      </c>
      <c r="M116" s="52">
        <f>120*C116/100</f>
        <v>72</v>
      </c>
      <c r="N116" s="52">
        <f>2.3*C116/100</f>
        <v>1.38</v>
      </c>
    </row>
    <row r="117" spans="1:14" ht="21.75" customHeight="1">
      <c r="A117" s="49" t="s">
        <v>211</v>
      </c>
      <c r="B117" s="54" t="s">
        <v>0</v>
      </c>
      <c r="C117" s="57">
        <v>200</v>
      </c>
      <c r="D117" s="65">
        <v>0</v>
      </c>
      <c r="E117" s="65">
        <v>0</v>
      </c>
      <c r="F117" s="65">
        <v>21.4</v>
      </c>
      <c r="G117" s="65">
        <v>86</v>
      </c>
      <c r="H117" s="78">
        <v>0</v>
      </c>
      <c r="I117" s="65">
        <v>0</v>
      </c>
      <c r="J117" s="65">
        <v>50</v>
      </c>
      <c r="K117" s="65">
        <v>0</v>
      </c>
      <c r="L117" s="65">
        <v>0</v>
      </c>
      <c r="M117" s="65">
        <v>0</v>
      </c>
      <c r="N117" s="65">
        <v>0</v>
      </c>
    </row>
    <row r="118" spans="1:14" ht="21">
      <c r="A118" s="49"/>
      <c r="B118" s="49" t="s">
        <v>62</v>
      </c>
      <c r="C118" s="52">
        <v>760</v>
      </c>
      <c r="D118" s="87">
        <f>SUM(D113:D117)</f>
        <v>51.4</v>
      </c>
      <c r="E118" s="87">
        <f t="shared" ref="E118:N118" si="15">SUM(E113:E117)</f>
        <v>14.100000000000001</v>
      </c>
      <c r="F118" s="87">
        <f t="shared" si="15"/>
        <v>103.48599999999999</v>
      </c>
      <c r="G118" s="87">
        <f t="shared" si="15"/>
        <v>760.23</v>
      </c>
      <c r="H118" s="88">
        <f t="shared" si="15"/>
        <v>38.119999999999997</v>
      </c>
      <c r="I118" s="87">
        <f t="shared" si="15"/>
        <v>0.48600000000000004</v>
      </c>
      <c r="J118" s="87">
        <f t="shared" si="15"/>
        <v>69.2</v>
      </c>
      <c r="K118" s="87">
        <f t="shared" si="15"/>
        <v>105.9</v>
      </c>
      <c r="L118" s="87">
        <f t="shared" si="15"/>
        <v>160.6</v>
      </c>
      <c r="M118" s="87">
        <f t="shared" si="15"/>
        <v>673.8</v>
      </c>
      <c r="N118" s="87">
        <f t="shared" si="15"/>
        <v>9.19</v>
      </c>
    </row>
    <row r="119" spans="1:14" ht="27" customHeight="1">
      <c r="A119" s="49"/>
      <c r="B119" s="73" t="s">
        <v>63</v>
      </c>
      <c r="C119" s="52"/>
      <c r="D119" s="49"/>
      <c r="E119" s="49"/>
      <c r="F119" s="49"/>
      <c r="G119" s="49"/>
      <c r="H119" s="61"/>
      <c r="I119" s="49"/>
      <c r="J119" s="49"/>
      <c r="K119" s="49"/>
      <c r="L119" s="49"/>
      <c r="M119" s="49"/>
      <c r="N119" s="49"/>
    </row>
    <row r="120" spans="1:14" s="72" customFormat="1" ht="46.5" customHeight="1">
      <c r="A120" s="49" t="s">
        <v>96</v>
      </c>
      <c r="B120" s="54" t="s">
        <v>97</v>
      </c>
      <c r="C120" s="57">
        <v>200</v>
      </c>
      <c r="D120" s="65">
        <v>1.8</v>
      </c>
      <c r="E120" s="65">
        <v>5</v>
      </c>
      <c r="F120" s="65">
        <v>8.4</v>
      </c>
      <c r="G120" s="65">
        <v>101.3</v>
      </c>
      <c r="H120" s="65">
        <v>4</v>
      </c>
      <c r="I120" s="65">
        <v>0.04</v>
      </c>
      <c r="J120" s="65">
        <v>0.6</v>
      </c>
      <c r="K120" s="65">
        <v>248</v>
      </c>
      <c r="L120" s="65">
        <v>28</v>
      </c>
      <c r="M120" s="65">
        <v>184</v>
      </c>
      <c r="N120" s="65">
        <v>0.2</v>
      </c>
    </row>
    <row r="121" spans="1:14" ht="21">
      <c r="A121" s="49"/>
      <c r="B121" s="49" t="s">
        <v>65</v>
      </c>
      <c r="C121" s="55">
        <v>200</v>
      </c>
      <c r="D121" s="65">
        <v>1.8</v>
      </c>
      <c r="E121" s="65">
        <v>5</v>
      </c>
      <c r="F121" s="65">
        <v>8.4</v>
      </c>
      <c r="G121" s="65">
        <v>101.3</v>
      </c>
      <c r="H121" s="65">
        <v>4</v>
      </c>
      <c r="I121" s="65">
        <v>0.04</v>
      </c>
      <c r="J121" s="65">
        <v>0.6</v>
      </c>
      <c r="K121" s="65">
        <v>248</v>
      </c>
      <c r="L121" s="65">
        <v>28</v>
      </c>
      <c r="M121" s="65">
        <v>184</v>
      </c>
      <c r="N121" s="65">
        <v>0.2</v>
      </c>
    </row>
    <row r="122" spans="1:14" ht="21">
      <c r="A122" s="49"/>
      <c r="B122" s="49"/>
      <c r="C122" s="55"/>
      <c r="D122" s="49"/>
      <c r="E122" s="49"/>
      <c r="F122" s="49"/>
      <c r="G122" s="49"/>
      <c r="H122" s="61"/>
      <c r="I122" s="49"/>
      <c r="J122" s="49"/>
      <c r="K122" s="49"/>
      <c r="L122" s="49"/>
      <c r="M122" s="49"/>
      <c r="N122" s="49"/>
    </row>
    <row r="123" spans="1:14" ht="21">
      <c r="A123" s="49"/>
      <c r="B123" s="49" t="s">
        <v>66</v>
      </c>
      <c r="C123" s="52">
        <f>SUM(C96+C99+C107+C111+C118+C121)</f>
        <v>3040</v>
      </c>
      <c r="D123" s="52">
        <f t="shared" ref="D123:N123" si="16">SUM(D96+D99+D107+D111+D118+D121)</f>
        <v>153.76000000000002</v>
      </c>
      <c r="E123" s="64">
        <f t="shared" si="16"/>
        <v>116.376</v>
      </c>
      <c r="F123" s="64">
        <f t="shared" si="16"/>
        <v>457.26599999999996</v>
      </c>
      <c r="G123" s="52">
        <f t="shared" si="16"/>
        <v>3522.2400000000002</v>
      </c>
      <c r="H123" s="64">
        <f t="shared" si="16"/>
        <v>214.46</v>
      </c>
      <c r="I123" s="64">
        <f t="shared" si="16"/>
        <v>1.5720000000000001</v>
      </c>
      <c r="J123" s="52">
        <f t="shared" si="16"/>
        <v>348.19</v>
      </c>
      <c r="K123" s="52">
        <f t="shared" si="16"/>
        <v>1504.7700000000002</v>
      </c>
      <c r="L123" s="52">
        <f t="shared" si="16"/>
        <v>537.63</v>
      </c>
      <c r="M123" s="52">
        <f t="shared" si="16"/>
        <v>2371.42</v>
      </c>
      <c r="N123" s="64">
        <f t="shared" si="16"/>
        <v>24.582999999999998</v>
      </c>
    </row>
    <row r="124" spans="1:14" ht="18" customHeight="1">
      <c r="A124" s="343" t="s">
        <v>4</v>
      </c>
      <c r="B124" s="383" t="s">
        <v>5</v>
      </c>
      <c r="C124" s="386" t="s">
        <v>6</v>
      </c>
      <c r="D124" s="389" t="s">
        <v>7</v>
      </c>
      <c r="E124" s="390"/>
      <c r="F124" s="391"/>
      <c r="G124" s="383" t="s">
        <v>8</v>
      </c>
      <c r="H124" s="392" t="s">
        <v>9</v>
      </c>
      <c r="I124" s="393"/>
      <c r="J124" s="394"/>
      <c r="K124" s="393" t="s">
        <v>10</v>
      </c>
      <c r="L124" s="393"/>
      <c r="M124" s="393"/>
      <c r="N124" s="394"/>
    </row>
    <row r="125" spans="1:14">
      <c r="A125" s="344"/>
      <c r="B125" s="384"/>
      <c r="C125" s="387"/>
      <c r="D125" s="398" t="s">
        <v>11</v>
      </c>
      <c r="E125" s="398" t="s">
        <v>12</v>
      </c>
      <c r="F125" s="399" t="s">
        <v>13</v>
      </c>
      <c r="G125" s="384"/>
      <c r="H125" s="395"/>
      <c r="I125" s="396"/>
      <c r="J125" s="397"/>
      <c r="K125" s="396"/>
      <c r="L125" s="396"/>
      <c r="M125" s="396"/>
      <c r="N125" s="397"/>
    </row>
    <row r="126" spans="1:14" ht="33" customHeight="1">
      <c r="A126" s="345"/>
      <c r="B126" s="385"/>
      <c r="C126" s="388"/>
      <c r="D126" s="398"/>
      <c r="E126" s="398"/>
      <c r="F126" s="399"/>
      <c r="G126" s="385"/>
      <c r="H126" s="89" t="s">
        <v>14</v>
      </c>
      <c r="I126" s="90" t="s">
        <v>15</v>
      </c>
      <c r="J126" s="90" t="s">
        <v>16</v>
      </c>
      <c r="K126" s="90" t="s">
        <v>17</v>
      </c>
      <c r="L126" s="90" t="s">
        <v>18</v>
      </c>
      <c r="M126" s="90" t="s">
        <v>19</v>
      </c>
      <c r="N126" s="90" t="s">
        <v>20</v>
      </c>
    </row>
    <row r="127" spans="1:14" ht="20.25" customHeight="1">
      <c r="A127" s="185"/>
      <c r="B127" s="91" t="s">
        <v>21</v>
      </c>
      <c r="C127" s="92"/>
      <c r="D127" s="187"/>
      <c r="E127" s="187"/>
      <c r="F127" s="188"/>
      <c r="G127" s="189"/>
      <c r="H127" s="89"/>
      <c r="I127" s="90"/>
      <c r="J127" s="90"/>
      <c r="K127" s="90"/>
      <c r="L127" s="90"/>
      <c r="M127" s="90"/>
      <c r="N127" s="90"/>
    </row>
    <row r="128" spans="1:14" ht="20.25" customHeight="1">
      <c r="A128" s="49"/>
      <c r="B128" s="23" t="s">
        <v>116</v>
      </c>
      <c r="C128" s="94"/>
      <c r="D128" s="14"/>
      <c r="E128" s="14"/>
      <c r="F128" s="14"/>
      <c r="G128" s="14"/>
      <c r="H128" s="95"/>
      <c r="I128" s="14"/>
      <c r="J128" s="14"/>
      <c r="K128" s="14"/>
      <c r="L128" s="14"/>
      <c r="M128" s="14"/>
      <c r="N128" s="14"/>
    </row>
    <row r="129" spans="1:16" ht="20.25" customHeight="1">
      <c r="A129" s="49"/>
      <c r="B129" s="23" t="s">
        <v>68</v>
      </c>
      <c r="C129" s="94"/>
      <c r="D129" s="14"/>
      <c r="E129" s="14"/>
      <c r="F129" s="14"/>
      <c r="G129" s="14"/>
      <c r="H129" s="95"/>
      <c r="I129" s="14"/>
      <c r="J129" s="14"/>
      <c r="K129" s="14"/>
      <c r="L129" s="14"/>
      <c r="M129" s="14"/>
      <c r="N129" s="14"/>
    </row>
    <row r="130" spans="1:16" ht="47.25" customHeight="1">
      <c r="A130" s="49" t="s">
        <v>153</v>
      </c>
      <c r="B130" s="86" t="s">
        <v>154</v>
      </c>
      <c r="C130" s="70" t="s">
        <v>217</v>
      </c>
      <c r="D130" s="65">
        <v>37.725000000000001</v>
      </c>
      <c r="E130" s="65">
        <v>60.15</v>
      </c>
      <c r="F130" s="65">
        <v>679.11249999999995</v>
      </c>
      <c r="G130" s="78">
        <v>0</v>
      </c>
      <c r="H130" s="65">
        <v>0</v>
      </c>
      <c r="I130" s="65">
        <v>0</v>
      </c>
      <c r="J130" s="65">
        <v>528.875</v>
      </c>
      <c r="K130" s="65">
        <v>77.174999999999997</v>
      </c>
      <c r="L130" s="80">
        <v>598.75</v>
      </c>
      <c r="M130" s="65">
        <v>1.375</v>
      </c>
      <c r="N130" s="14"/>
    </row>
    <row r="131" spans="1:16" ht="40.5" customHeight="1">
      <c r="A131" s="58" t="s">
        <v>208</v>
      </c>
      <c r="B131" s="17" t="s">
        <v>72</v>
      </c>
      <c r="C131" s="96">
        <v>20</v>
      </c>
      <c r="D131" s="97">
        <v>0</v>
      </c>
      <c r="E131" s="97">
        <v>14.4</v>
      </c>
      <c r="F131" s="97">
        <v>0.26</v>
      </c>
      <c r="G131" s="97">
        <v>132.19999999999999</v>
      </c>
      <c r="H131" s="98">
        <v>0.1</v>
      </c>
      <c r="I131" s="97">
        <v>0</v>
      </c>
      <c r="J131" s="97">
        <v>0</v>
      </c>
      <c r="K131" s="97">
        <v>4.4000000000000004</v>
      </c>
      <c r="L131" s="97">
        <v>0.6</v>
      </c>
      <c r="M131" s="97">
        <v>3.8</v>
      </c>
      <c r="N131" s="97">
        <v>0.04</v>
      </c>
      <c r="O131" s="72"/>
      <c r="P131" s="72"/>
    </row>
    <row r="132" spans="1:16" ht="20.25" customHeight="1">
      <c r="A132" s="58" t="s">
        <v>30</v>
      </c>
      <c r="B132" s="17" t="s">
        <v>44</v>
      </c>
      <c r="C132" s="38">
        <v>50</v>
      </c>
      <c r="D132" s="14">
        <f>7.7*C132/100</f>
        <v>3.85</v>
      </c>
      <c r="E132" s="14">
        <f>3*C132/100</f>
        <v>1.5</v>
      </c>
      <c r="F132" s="14">
        <f>49.8*C132/100</f>
        <v>24.9</v>
      </c>
      <c r="G132" s="14">
        <f>262*C132/100</f>
        <v>131</v>
      </c>
      <c r="H132" s="95">
        <v>0</v>
      </c>
      <c r="I132" s="14">
        <f>0.16*C132/100</f>
        <v>0.08</v>
      </c>
      <c r="J132" s="14">
        <v>0</v>
      </c>
      <c r="K132" s="14">
        <f>26*C132/100</f>
        <v>13</v>
      </c>
      <c r="L132" s="14">
        <f>35*C132/100</f>
        <v>17.5</v>
      </c>
      <c r="M132" s="14">
        <f>83*C132/100</f>
        <v>41.5</v>
      </c>
      <c r="N132" s="14">
        <f>1.6*C132/100</f>
        <v>0.8</v>
      </c>
    </row>
    <row r="133" spans="1:16" ht="20.25" customHeight="1">
      <c r="A133" s="49" t="s">
        <v>59</v>
      </c>
      <c r="B133" s="17" t="s">
        <v>60</v>
      </c>
      <c r="C133" s="99" t="s">
        <v>61</v>
      </c>
      <c r="D133" s="97">
        <v>0</v>
      </c>
      <c r="E133" s="97">
        <v>0</v>
      </c>
      <c r="F133" s="97">
        <v>11.3</v>
      </c>
      <c r="G133" s="97">
        <v>45.6</v>
      </c>
      <c r="H133" s="98">
        <v>0</v>
      </c>
      <c r="I133" s="97">
        <v>0</v>
      </c>
      <c r="J133" s="97">
        <v>3.1</v>
      </c>
      <c r="K133" s="97">
        <v>14.2</v>
      </c>
      <c r="L133" s="97">
        <v>2.4</v>
      </c>
      <c r="M133" s="100">
        <v>4.4000000000000004</v>
      </c>
      <c r="N133" s="97">
        <v>0.36</v>
      </c>
    </row>
    <row r="134" spans="1:16" ht="20.25" customHeight="1">
      <c r="A134" s="49"/>
      <c r="B134" s="20" t="s">
        <v>32</v>
      </c>
      <c r="C134" s="101">
        <v>552</v>
      </c>
      <c r="D134" s="20">
        <f>SUM(D130:D133)</f>
        <v>41.575000000000003</v>
      </c>
      <c r="E134" s="20">
        <f t="shared" ref="E134:N134" si="17">SUM(E130:E133)</f>
        <v>76.05</v>
      </c>
      <c r="F134" s="20">
        <f t="shared" si="17"/>
        <v>715.57249999999988</v>
      </c>
      <c r="G134" s="20">
        <f t="shared" si="17"/>
        <v>308.8</v>
      </c>
      <c r="H134" s="102">
        <f t="shared" si="17"/>
        <v>0.1</v>
      </c>
      <c r="I134" s="20">
        <f t="shared" si="17"/>
        <v>0.08</v>
      </c>
      <c r="J134" s="20">
        <f t="shared" si="17"/>
        <v>531.97500000000002</v>
      </c>
      <c r="K134" s="20">
        <f t="shared" si="17"/>
        <v>108.77500000000001</v>
      </c>
      <c r="L134" s="20">
        <f t="shared" si="17"/>
        <v>619.25</v>
      </c>
      <c r="M134" s="20">
        <f t="shared" si="17"/>
        <v>51.074999999999996</v>
      </c>
      <c r="N134" s="20">
        <f t="shared" si="17"/>
        <v>1.2000000000000002</v>
      </c>
      <c r="O134" s="72"/>
      <c r="P134" s="72"/>
    </row>
    <row r="135" spans="1:16" ht="20.25" customHeight="1">
      <c r="A135" s="49"/>
      <c r="B135" s="23" t="s">
        <v>33</v>
      </c>
      <c r="C135" s="14"/>
      <c r="D135" s="20"/>
      <c r="E135" s="20"/>
      <c r="F135" s="20"/>
      <c r="G135" s="20"/>
      <c r="H135" s="102"/>
      <c r="I135" s="20"/>
      <c r="J135" s="20"/>
      <c r="K135" s="20"/>
      <c r="L135" s="20"/>
      <c r="M135" s="20"/>
      <c r="N135" s="20"/>
    </row>
    <row r="136" spans="1:16" ht="20.25" customHeight="1">
      <c r="A136" s="49" t="s">
        <v>199</v>
      </c>
      <c r="B136" s="24" t="s">
        <v>34</v>
      </c>
      <c r="C136" s="103">
        <v>200</v>
      </c>
      <c r="D136" s="20">
        <v>0.8</v>
      </c>
      <c r="E136" s="20">
        <v>0.8</v>
      </c>
      <c r="F136" s="20">
        <v>19.600000000000001</v>
      </c>
      <c r="G136" s="20">
        <v>94</v>
      </c>
      <c r="H136" s="102">
        <v>0</v>
      </c>
      <c r="I136" s="20">
        <v>6.0000000000000001E-3</v>
      </c>
      <c r="J136" s="20">
        <v>20</v>
      </c>
      <c r="K136" s="20">
        <v>32</v>
      </c>
      <c r="L136" s="20">
        <v>18</v>
      </c>
      <c r="M136" s="20">
        <v>22</v>
      </c>
      <c r="N136" s="20">
        <v>4.4000000000000004</v>
      </c>
    </row>
    <row r="137" spans="1:16" ht="20.25" customHeight="1">
      <c r="A137" s="49"/>
      <c r="B137" s="20" t="s">
        <v>35</v>
      </c>
      <c r="C137" s="38">
        <f t="shared" ref="C137:N137" si="18">SUM(C136:C136)</f>
        <v>200</v>
      </c>
      <c r="D137" s="38">
        <f t="shared" si="18"/>
        <v>0.8</v>
      </c>
      <c r="E137" s="38">
        <f t="shared" si="18"/>
        <v>0.8</v>
      </c>
      <c r="F137" s="38">
        <f t="shared" si="18"/>
        <v>19.600000000000001</v>
      </c>
      <c r="G137" s="38">
        <f t="shared" si="18"/>
        <v>94</v>
      </c>
      <c r="H137" s="38">
        <f t="shared" si="18"/>
        <v>0</v>
      </c>
      <c r="I137" s="38">
        <f t="shared" si="18"/>
        <v>6.0000000000000001E-3</v>
      </c>
      <c r="J137" s="38">
        <f t="shared" si="18"/>
        <v>20</v>
      </c>
      <c r="K137" s="38">
        <f t="shared" si="18"/>
        <v>32</v>
      </c>
      <c r="L137" s="38">
        <f t="shared" si="18"/>
        <v>18</v>
      </c>
      <c r="M137" s="38">
        <f t="shared" si="18"/>
        <v>22</v>
      </c>
      <c r="N137" s="38">
        <f t="shared" si="18"/>
        <v>4.4000000000000004</v>
      </c>
    </row>
    <row r="138" spans="1:16" ht="20.25" customHeight="1">
      <c r="A138" s="49"/>
      <c r="B138" s="23" t="s">
        <v>36</v>
      </c>
      <c r="C138" s="94"/>
      <c r="D138" s="14"/>
      <c r="E138" s="14"/>
      <c r="F138" s="14"/>
      <c r="G138" s="14"/>
      <c r="H138" s="95"/>
      <c r="I138" s="14"/>
      <c r="J138" s="14"/>
      <c r="K138" s="14"/>
      <c r="L138" s="14"/>
      <c r="M138" s="14"/>
      <c r="N138" s="14"/>
    </row>
    <row r="139" spans="1:16" ht="35.25" customHeight="1">
      <c r="A139" s="49" t="s">
        <v>117</v>
      </c>
      <c r="B139" s="104" t="s">
        <v>118</v>
      </c>
      <c r="C139" s="99" t="s">
        <v>76</v>
      </c>
      <c r="D139" s="97">
        <v>1.75</v>
      </c>
      <c r="E139" s="97">
        <v>4.9000000000000004</v>
      </c>
      <c r="F139" s="97">
        <v>8.48</v>
      </c>
      <c r="G139" s="105">
        <v>84.75</v>
      </c>
      <c r="H139" s="98">
        <v>0</v>
      </c>
      <c r="I139" s="97">
        <v>0.06</v>
      </c>
      <c r="J139" s="105">
        <v>18.5</v>
      </c>
      <c r="K139" s="100">
        <v>43.33</v>
      </c>
      <c r="L139" s="100">
        <v>22.3</v>
      </c>
      <c r="M139" s="100">
        <v>47.63</v>
      </c>
      <c r="N139" s="97">
        <v>0.8</v>
      </c>
    </row>
    <row r="140" spans="1:16" ht="20.25" customHeight="1">
      <c r="A140" s="49" t="s">
        <v>119</v>
      </c>
      <c r="B140" s="97" t="s">
        <v>120</v>
      </c>
      <c r="C140" s="113" t="s">
        <v>121</v>
      </c>
      <c r="D140" s="97">
        <v>28.35</v>
      </c>
      <c r="E140" s="97">
        <v>23.92</v>
      </c>
      <c r="F140" s="97">
        <v>50.17</v>
      </c>
      <c r="G140" s="97">
        <v>528.79999999999995</v>
      </c>
      <c r="H140" s="98">
        <v>67.47</v>
      </c>
      <c r="I140" s="97">
        <v>0.08</v>
      </c>
      <c r="J140" s="97">
        <v>0.77</v>
      </c>
      <c r="K140" s="100">
        <v>63.19</v>
      </c>
      <c r="L140" s="97">
        <v>65.2</v>
      </c>
      <c r="M140" s="97">
        <v>278.39999999999998</v>
      </c>
      <c r="N140" s="97">
        <v>2.93</v>
      </c>
    </row>
    <row r="141" spans="1:16" ht="20.25" customHeight="1">
      <c r="A141" s="5" t="s">
        <v>202</v>
      </c>
      <c r="B141" s="38" t="s">
        <v>57</v>
      </c>
      <c r="C141" s="57">
        <v>100</v>
      </c>
      <c r="D141" s="52">
        <v>0.8</v>
      </c>
      <c r="E141" s="52">
        <v>0</v>
      </c>
      <c r="F141" s="52">
        <v>1.6659999999999999</v>
      </c>
      <c r="G141" s="52">
        <v>13</v>
      </c>
      <c r="H141" s="53">
        <v>0</v>
      </c>
      <c r="I141" s="52">
        <v>0</v>
      </c>
      <c r="J141" s="52">
        <v>5</v>
      </c>
      <c r="K141" s="52">
        <v>23</v>
      </c>
      <c r="L141" s="52">
        <v>14</v>
      </c>
      <c r="M141" s="52">
        <v>24</v>
      </c>
      <c r="N141" s="52">
        <v>0.6</v>
      </c>
    </row>
    <row r="142" spans="1:16" ht="20.25" customHeight="1">
      <c r="A142" s="49" t="s">
        <v>211</v>
      </c>
      <c r="B142" s="17" t="s">
        <v>0</v>
      </c>
      <c r="C142" s="38">
        <v>200</v>
      </c>
      <c r="D142" s="97">
        <v>0</v>
      </c>
      <c r="E142" s="97">
        <v>0</v>
      </c>
      <c r="F142" s="97">
        <v>21.4</v>
      </c>
      <c r="G142" s="97">
        <v>86</v>
      </c>
      <c r="H142" s="98">
        <v>0</v>
      </c>
      <c r="I142" s="97">
        <v>0</v>
      </c>
      <c r="J142" s="97">
        <v>50</v>
      </c>
      <c r="K142" s="97">
        <v>0</v>
      </c>
      <c r="L142" s="97">
        <v>0</v>
      </c>
      <c r="M142" s="97">
        <v>0</v>
      </c>
      <c r="N142" s="97">
        <v>0</v>
      </c>
    </row>
    <row r="143" spans="1:16" ht="20.25" customHeight="1">
      <c r="A143" s="49" t="s">
        <v>30</v>
      </c>
      <c r="B143" s="17" t="s">
        <v>43</v>
      </c>
      <c r="C143" s="38">
        <v>60</v>
      </c>
      <c r="D143" s="97">
        <v>3</v>
      </c>
      <c r="E143" s="97">
        <f>1.2*C143/100</f>
        <v>0.72</v>
      </c>
      <c r="F143" s="97">
        <f>34.2*C143/100</f>
        <v>20.52</v>
      </c>
      <c r="G143" s="97">
        <f>181*C143/100</f>
        <v>108.6</v>
      </c>
      <c r="H143" s="98">
        <v>0</v>
      </c>
      <c r="I143" s="97">
        <f>0.11*C143/100</f>
        <v>6.6000000000000003E-2</v>
      </c>
      <c r="J143" s="97">
        <v>0</v>
      </c>
      <c r="K143" s="97">
        <f>34*C143/100</f>
        <v>20.399999999999999</v>
      </c>
      <c r="L143" s="97">
        <f>41*C143/100</f>
        <v>24.6</v>
      </c>
      <c r="M143" s="97">
        <f>120*C143/100</f>
        <v>72</v>
      </c>
      <c r="N143" s="97">
        <f>2.3*C143/100</f>
        <v>1.38</v>
      </c>
    </row>
    <row r="144" spans="1:16" ht="20.25" customHeight="1">
      <c r="A144" s="49" t="s">
        <v>30</v>
      </c>
      <c r="B144" s="17" t="s">
        <v>44</v>
      </c>
      <c r="C144" s="38">
        <v>100</v>
      </c>
      <c r="D144" s="97">
        <f>7.7*C144/100</f>
        <v>7.7</v>
      </c>
      <c r="E144" s="97">
        <f>3*C144/100</f>
        <v>3</v>
      </c>
      <c r="F144" s="97">
        <f>49.8*C144/100</f>
        <v>49.8</v>
      </c>
      <c r="G144" s="97">
        <f>262*C144/100</f>
        <v>262</v>
      </c>
      <c r="H144" s="98">
        <v>0</v>
      </c>
      <c r="I144" s="97">
        <f>0.16*C144/100</f>
        <v>0.16</v>
      </c>
      <c r="J144" s="97">
        <v>0</v>
      </c>
      <c r="K144" s="97">
        <f>26*C144/100</f>
        <v>26</v>
      </c>
      <c r="L144" s="97">
        <f>35*C144/100</f>
        <v>35</v>
      </c>
      <c r="M144" s="97">
        <f>83*C144/100</f>
        <v>83</v>
      </c>
      <c r="N144" s="97">
        <f>1.6*C144/100</f>
        <v>1.6</v>
      </c>
    </row>
    <row r="145" spans="1:17" ht="20.25" customHeight="1">
      <c r="A145" s="49"/>
      <c r="B145" s="20" t="s">
        <v>45</v>
      </c>
      <c r="C145" s="101">
        <v>1015</v>
      </c>
      <c r="D145" s="20">
        <f>SUM(D139:D144)</f>
        <v>41.600000000000009</v>
      </c>
      <c r="E145" s="20">
        <f t="shared" ref="E145:N145" si="19">SUM(E139:E144)</f>
        <v>32.54</v>
      </c>
      <c r="F145" s="20">
        <f t="shared" si="19"/>
        <v>152.036</v>
      </c>
      <c r="G145" s="20">
        <f t="shared" si="19"/>
        <v>1083.1500000000001</v>
      </c>
      <c r="H145" s="102">
        <f t="shared" si="19"/>
        <v>67.47</v>
      </c>
      <c r="I145" s="20">
        <f t="shared" si="19"/>
        <v>0.36599999999999999</v>
      </c>
      <c r="J145" s="20">
        <f t="shared" si="19"/>
        <v>74.27</v>
      </c>
      <c r="K145" s="20">
        <f t="shared" si="19"/>
        <v>175.92</v>
      </c>
      <c r="L145" s="20">
        <f t="shared" si="19"/>
        <v>161.1</v>
      </c>
      <c r="M145" s="20">
        <f t="shared" si="19"/>
        <v>505.03</v>
      </c>
      <c r="N145" s="20">
        <f t="shared" si="19"/>
        <v>7.3100000000000005</v>
      </c>
    </row>
    <row r="146" spans="1:17" ht="20.25" customHeight="1">
      <c r="A146" s="49"/>
      <c r="B146" s="23" t="s">
        <v>46</v>
      </c>
      <c r="C146" s="94"/>
      <c r="D146" s="14"/>
      <c r="E146" s="14"/>
      <c r="F146" s="14"/>
      <c r="G146" s="14"/>
      <c r="H146" s="95"/>
      <c r="I146" s="14"/>
      <c r="J146" s="14"/>
      <c r="K146" s="106"/>
      <c r="L146" s="107"/>
      <c r="M146" s="106"/>
      <c r="N146" s="14"/>
    </row>
    <row r="147" spans="1:17" ht="20.25" customHeight="1">
      <c r="A147" s="49" t="s">
        <v>122</v>
      </c>
      <c r="B147" s="97" t="s">
        <v>123</v>
      </c>
      <c r="C147" s="14">
        <v>200</v>
      </c>
      <c r="D147" s="97">
        <v>5.6</v>
      </c>
      <c r="E147" s="97">
        <v>6.4</v>
      </c>
      <c r="F147" s="97">
        <v>5.4</v>
      </c>
      <c r="G147" s="97">
        <v>116</v>
      </c>
      <c r="H147" s="98">
        <v>0.04</v>
      </c>
      <c r="I147" s="97">
        <v>0.06</v>
      </c>
      <c r="J147" s="97">
        <v>2</v>
      </c>
      <c r="K147" s="97">
        <v>242</v>
      </c>
      <c r="L147" s="97">
        <v>28</v>
      </c>
      <c r="M147" s="97">
        <v>182</v>
      </c>
      <c r="N147" s="97">
        <v>0.2</v>
      </c>
    </row>
    <row r="148" spans="1:17" ht="20.25" customHeight="1">
      <c r="A148" s="49" t="s">
        <v>124</v>
      </c>
      <c r="B148" s="17" t="s">
        <v>125</v>
      </c>
      <c r="C148" s="96">
        <v>150</v>
      </c>
      <c r="D148" s="97">
        <v>10.625</v>
      </c>
      <c r="E148" s="97">
        <v>19.7</v>
      </c>
      <c r="F148" s="97">
        <v>83.6</v>
      </c>
      <c r="G148" s="97">
        <v>555</v>
      </c>
      <c r="H148" s="98">
        <v>27</v>
      </c>
      <c r="I148" s="97">
        <v>0.17499999999999999</v>
      </c>
      <c r="J148" s="97">
        <v>0</v>
      </c>
      <c r="K148" s="97">
        <v>29.1</v>
      </c>
      <c r="L148" s="97">
        <v>36.6</v>
      </c>
      <c r="M148" s="97">
        <v>112.5</v>
      </c>
      <c r="N148" s="97">
        <v>1.925</v>
      </c>
      <c r="O148" s="72"/>
      <c r="P148" s="72"/>
      <c r="Q148" s="72"/>
    </row>
    <row r="149" spans="1:17" ht="20.25" customHeight="1">
      <c r="A149" s="49"/>
      <c r="B149" s="20" t="s">
        <v>51</v>
      </c>
      <c r="C149" s="101">
        <f>SUM(C147:C148)</f>
        <v>350</v>
      </c>
      <c r="D149" s="108">
        <f>SUM(D147:D148)</f>
        <v>16.225000000000001</v>
      </c>
      <c r="E149" s="108">
        <f t="shared" ref="E149:N149" si="20">SUM(E147:E148)</f>
        <v>26.1</v>
      </c>
      <c r="F149" s="108">
        <f t="shared" si="20"/>
        <v>89</v>
      </c>
      <c r="G149" s="108">
        <f t="shared" si="20"/>
        <v>671</v>
      </c>
      <c r="H149" s="109">
        <f t="shared" si="20"/>
        <v>27.04</v>
      </c>
      <c r="I149" s="108">
        <f t="shared" si="20"/>
        <v>0.23499999999999999</v>
      </c>
      <c r="J149" s="108">
        <f t="shared" si="20"/>
        <v>2</v>
      </c>
      <c r="K149" s="108">
        <f t="shared" si="20"/>
        <v>271.10000000000002</v>
      </c>
      <c r="L149" s="108">
        <f t="shared" si="20"/>
        <v>64.599999999999994</v>
      </c>
      <c r="M149" s="108">
        <f t="shared" si="20"/>
        <v>294.5</v>
      </c>
      <c r="N149" s="108">
        <f t="shared" si="20"/>
        <v>2.125</v>
      </c>
      <c r="O149" s="72"/>
      <c r="P149" s="72"/>
    </row>
    <row r="150" spans="1:17" ht="20.25" customHeight="1">
      <c r="A150" s="49"/>
      <c r="B150" s="36" t="s">
        <v>52</v>
      </c>
      <c r="C150" s="110"/>
      <c r="D150" s="108"/>
      <c r="E150" s="108"/>
      <c r="F150" s="108"/>
      <c r="G150" s="108"/>
      <c r="H150" s="109"/>
      <c r="I150" s="108"/>
      <c r="J150" s="108"/>
      <c r="K150" s="111"/>
      <c r="L150" s="111"/>
      <c r="M150" s="111"/>
      <c r="N150" s="108"/>
    </row>
    <row r="151" spans="1:17" ht="20.25" customHeight="1">
      <c r="A151" s="49" t="s">
        <v>215</v>
      </c>
      <c r="B151" s="97" t="s">
        <v>126</v>
      </c>
      <c r="C151" s="113" t="s">
        <v>159</v>
      </c>
      <c r="D151" s="97">
        <v>16.02</v>
      </c>
      <c r="E151" s="97">
        <v>23.1</v>
      </c>
      <c r="F151" s="97">
        <v>5.51</v>
      </c>
      <c r="G151" s="97">
        <v>306.05</v>
      </c>
      <c r="H151" s="98">
        <v>0.03</v>
      </c>
      <c r="I151" s="97">
        <v>0.1</v>
      </c>
      <c r="J151" s="97">
        <v>2.4</v>
      </c>
      <c r="K151" s="100">
        <v>35.299999999999997</v>
      </c>
      <c r="L151" s="97">
        <v>24.3</v>
      </c>
      <c r="M151" s="97">
        <v>180.8</v>
      </c>
      <c r="N151" s="97">
        <v>2.4</v>
      </c>
    </row>
    <row r="152" spans="1:17" ht="20.25" customHeight="1">
      <c r="A152" s="49" t="s">
        <v>127</v>
      </c>
      <c r="B152" s="112" t="s">
        <v>128</v>
      </c>
      <c r="C152" s="113">
        <v>200</v>
      </c>
      <c r="D152" s="97">
        <v>4.13</v>
      </c>
      <c r="E152" s="97">
        <v>0.4</v>
      </c>
      <c r="F152" s="97">
        <v>27.25</v>
      </c>
      <c r="G152" s="97">
        <v>183</v>
      </c>
      <c r="H152" s="98">
        <v>34</v>
      </c>
      <c r="I152" s="97">
        <v>0.19</v>
      </c>
      <c r="J152" s="97">
        <v>24.3</v>
      </c>
      <c r="K152" s="100">
        <v>49.3</v>
      </c>
      <c r="L152" s="97">
        <v>37</v>
      </c>
      <c r="M152" s="100">
        <v>115.8</v>
      </c>
      <c r="N152" s="97">
        <v>1.35</v>
      </c>
    </row>
    <row r="153" spans="1:17" ht="20.25" customHeight="1">
      <c r="A153" s="5" t="s">
        <v>202</v>
      </c>
      <c r="B153" s="38" t="s">
        <v>58</v>
      </c>
      <c r="C153" s="57">
        <v>100</v>
      </c>
      <c r="D153" s="52">
        <v>1.1000000000000001</v>
      </c>
      <c r="E153" s="52">
        <v>0</v>
      </c>
      <c r="F153" s="52">
        <v>0</v>
      </c>
      <c r="G153" s="52">
        <v>13</v>
      </c>
      <c r="H153" s="53">
        <v>0</v>
      </c>
      <c r="I153" s="52">
        <v>0</v>
      </c>
      <c r="J153" s="52">
        <v>10</v>
      </c>
      <c r="K153" s="52">
        <v>14</v>
      </c>
      <c r="L153" s="52">
        <v>20</v>
      </c>
      <c r="M153" s="52">
        <v>26</v>
      </c>
      <c r="N153" s="52">
        <v>0.9</v>
      </c>
    </row>
    <row r="154" spans="1:17" ht="20.25" customHeight="1">
      <c r="A154" s="5" t="s">
        <v>205</v>
      </c>
      <c r="B154" s="57" t="s">
        <v>93</v>
      </c>
      <c r="C154" s="57">
        <v>100</v>
      </c>
      <c r="D154" s="52">
        <v>1.8</v>
      </c>
      <c r="E154" s="52">
        <v>0</v>
      </c>
      <c r="F154" s="52">
        <v>3</v>
      </c>
      <c r="G154" s="52">
        <v>23</v>
      </c>
      <c r="H154" s="53">
        <v>0</v>
      </c>
      <c r="I154" s="52">
        <v>0</v>
      </c>
      <c r="J154" s="52">
        <v>10</v>
      </c>
      <c r="K154" s="52">
        <v>48</v>
      </c>
      <c r="L154" s="52">
        <v>16</v>
      </c>
      <c r="M154" s="52">
        <v>31</v>
      </c>
      <c r="N154" s="52">
        <v>1.2</v>
      </c>
    </row>
    <row r="155" spans="1:17" ht="20.25" customHeight="1">
      <c r="A155" s="49" t="s">
        <v>30</v>
      </c>
      <c r="B155" s="54" t="s">
        <v>44</v>
      </c>
      <c r="C155" s="38">
        <v>50</v>
      </c>
      <c r="D155" s="97">
        <f>7.7*C155/100</f>
        <v>3.85</v>
      </c>
      <c r="E155" s="97">
        <f>3*C155/100</f>
        <v>1.5</v>
      </c>
      <c r="F155" s="97">
        <f>49.8*C155/100</f>
        <v>24.9</v>
      </c>
      <c r="G155" s="97">
        <f>262*C155/100</f>
        <v>131</v>
      </c>
      <c r="H155" s="98">
        <v>0</v>
      </c>
      <c r="I155" s="97">
        <f>0.16*C155/100</f>
        <v>0.08</v>
      </c>
      <c r="J155" s="97">
        <v>0</v>
      </c>
      <c r="K155" s="97">
        <f>26*C155/100</f>
        <v>13</v>
      </c>
      <c r="L155" s="97">
        <f>35*C155/100</f>
        <v>17.5</v>
      </c>
      <c r="M155" s="97">
        <f>83*C155/100</f>
        <v>41.5</v>
      </c>
      <c r="N155" s="97">
        <f>1.6*C155/100</f>
        <v>0.8</v>
      </c>
    </row>
    <row r="156" spans="1:17" ht="20.25" customHeight="1">
      <c r="A156" s="49" t="s">
        <v>30</v>
      </c>
      <c r="B156" s="17" t="s">
        <v>43</v>
      </c>
      <c r="C156" s="38">
        <v>60</v>
      </c>
      <c r="D156" s="97">
        <v>3</v>
      </c>
      <c r="E156" s="97">
        <f>1.2*C156/100</f>
        <v>0.72</v>
      </c>
      <c r="F156" s="97">
        <f>34.2*C156/100</f>
        <v>20.52</v>
      </c>
      <c r="G156" s="97">
        <f>181*C156/100</f>
        <v>108.6</v>
      </c>
      <c r="H156" s="98">
        <v>0</v>
      </c>
      <c r="I156" s="97">
        <f>0.11*C156/100</f>
        <v>6.6000000000000003E-2</v>
      </c>
      <c r="J156" s="97">
        <v>0</v>
      </c>
      <c r="K156" s="97">
        <f>34*C156/100</f>
        <v>20.399999999999999</v>
      </c>
      <c r="L156" s="97">
        <f>41*C156/100</f>
        <v>24.6</v>
      </c>
      <c r="M156" s="97">
        <f>120*C156/100</f>
        <v>72</v>
      </c>
      <c r="N156" s="97">
        <f>2.3*C156/100</f>
        <v>1.38</v>
      </c>
    </row>
    <row r="157" spans="1:17" ht="52.5" customHeight="1">
      <c r="A157" s="49" t="s">
        <v>49</v>
      </c>
      <c r="B157" s="17" t="s">
        <v>50</v>
      </c>
      <c r="C157" s="38">
        <v>200</v>
      </c>
      <c r="D157" s="97">
        <v>0.5</v>
      </c>
      <c r="E157" s="97">
        <v>0</v>
      </c>
      <c r="F157" s="97">
        <v>15.01</v>
      </c>
      <c r="G157" s="97">
        <v>58</v>
      </c>
      <c r="H157" s="98">
        <v>0</v>
      </c>
      <c r="I157" s="97">
        <v>0</v>
      </c>
      <c r="J157" s="97">
        <v>1.2</v>
      </c>
      <c r="K157" s="97">
        <v>0.2</v>
      </c>
      <c r="L157" s="97">
        <v>0</v>
      </c>
      <c r="M157" s="97">
        <v>0</v>
      </c>
      <c r="N157" s="97">
        <v>0.03</v>
      </c>
    </row>
    <row r="158" spans="1:17" ht="20.25" customHeight="1">
      <c r="A158" s="49"/>
      <c r="B158" s="20" t="s">
        <v>62</v>
      </c>
      <c r="C158" s="14">
        <v>810</v>
      </c>
      <c r="D158" s="20">
        <f>SUM(D151:D157)</f>
        <v>30.400000000000002</v>
      </c>
      <c r="E158" s="20">
        <f t="shared" ref="E158:N158" si="21">SUM(E151:E157)</f>
        <v>25.72</v>
      </c>
      <c r="F158" s="20">
        <f t="shared" si="21"/>
        <v>96.19</v>
      </c>
      <c r="G158" s="20">
        <f t="shared" si="21"/>
        <v>822.65</v>
      </c>
      <c r="H158" s="102">
        <f t="shared" si="21"/>
        <v>34.03</v>
      </c>
      <c r="I158" s="20">
        <f t="shared" si="21"/>
        <v>0.43600000000000005</v>
      </c>
      <c r="J158" s="20">
        <f t="shared" si="21"/>
        <v>47.900000000000006</v>
      </c>
      <c r="K158" s="20">
        <f t="shared" si="21"/>
        <v>180.2</v>
      </c>
      <c r="L158" s="20">
        <f t="shared" si="21"/>
        <v>139.4</v>
      </c>
      <c r="M158" s="20">
        <f t="shared" si="21"/>
        <v>467.1</v>
      </c>
      <c r="N158" s="20">
        <f t="shared" si="21"/>
        <v>8.06</v>
      </c>
    </row>
    <row r="159" spans="1:17" ht="20.25" customHeight="1">
      <c r="A159" s="49"/>
      <c r="B159" s="40" t="s">
        <v>63</v>
      </c>
      <c r="C159" s="14"/>
      <c r="D159" s="20"/>
      <c r="E159" s="20"/>
      <c r="F159" s="20"/>
      <c r="G159" s="20"/>
      <c r="H159" s="102"/>
      <c r="I159" s="20"/>
      <c r="J159" s="20"/>
      <c r="K159" s="20"/>
      <c r="L159" s="20"/>
      <c r="M159" s="20"/>
      <c r="N159" s="20"/>
    </row>
    <row r="160" spans="1:17" ht="20.25" customHeight="1">
      <c r="A160" s="178" t="s">
        <v>96</v>
      </c>
      <c r="B160" s="17" t="s">
        <v>64</v>
      </c>
      <c r="C160" s="96">
        <v>200</v>
      </c>
      <c r="D160" s="20">
        <v>5.4</v>
      </c>
      <c r="E160" s="20">
        <v>5</v>
      </c>
      <c r="F160" s="20">
        <v>21.6</v>
      </c>
      <c r="G160" s="20">
        <v>158</v>
      </c>
      <c r="H160" s="102">
        <v>44</v>
      </c>
      <c r="I160" s="20">
        <v>0.06</v>
      </c>
      <c r="J160" s="20">
        <v>1.8</v>
      </c>
      <c r="K160" s="20">
        <v>242</v>
      </c>
      <c r="L160" s="20">
        <v>30</v>
      </c>
      <c r="M160" s="20">
        <v>188</v>
      </c>
      <c r="N160" s="20">
        <v>0.2</v>
      </c>
    </row>
    <row r="161" spans="1:16" ht="20.25" customHeight="1">
      <c r="A161" s="49"/>
      <c r="B161" s="20" t="s">
        <v>65</v>
      </c>
      <c r="C161" s="96">
        <v>200</v>
      </c>
      <c r="D161" s="20">
        <v>5.4</v>
      </c>
      <c r="E161" s="20">
        <v>5</v>
      </c>
      <c r="F161" s="20">
        <v>21.6</v>
      </c>
      <c r="G161" s="20">
        <v>158</v>
      </c>
      <c r="H161" s="102">
        <v>44</v>
      </c>
      <c r="I161" s="20">
        <v>0.06</v>
      </c>
      <c r="J161" s="20">
        <v>1.8</v>
      </c>
      <c r="K161" s="20">
        <v>242</v>
      </c>
      <c r="L161" s="20">
        <v>30</v>
      </c>
      <c r="M161" s="20">
        <v>188</v>
      </c>
      <c r="N161" s="20">
        <v>0.2</v>
      </c>
    </row>
    <row r="162" spans="1:16" ht="20.25" customHeight="1">
      <c r="A162" s="49"/>
      <c r="B162" s="14"/>
      <c r="C162" s="14"/>
      <c r="D162" s="14"/>
      <c r="E162" s="14"/>
      <c r="F162" s="14"/>
      <c r="G162" s="14"/>
      <c r="H162" s="95"/>
      <c r="I162" s="14"/>
      <c r="J162" s="14"/>
      <c r="K162" s="14"/>
      <c r="L162" s="14"/>
      <c r="M162" s="14"/>
      <c r="N162" s="14"/>
    </row>
    <row r="163" spans="1:16" ht="20.25" customHeight="1">
      <c r="A163" s="49"/>
      <c r="B163" s="20" t="s">
        <v>66</v>
      </c>
      <c r="C163" s="101">
        <f>SUM(C134+C137+C145+C149+C158+C161)</f>
        <v>3127</v>
      </c>
      <c r="D163" s="115">
        <f t="shared" ref="D163:N163" si="22">SUM(D134+D137+D145+D149+D158+D161)</f>
        <v>136.00000000000003</v>
      </c>
      <c r="E163" s="115">
        <f t="shared" si="22"/>
        <v>166.20999999999998</v>
      </c>
      <c r="F163" s="115">
        <f t="shared" si="22"/>
        <v>1093.9984999999999</v>
      </c>
      <c r="G163" s="115">
        <f t="shared" si="22"/>
        <v>3137.6</v>
      </c>
      <c r="H163" s="115">
        <f t="shared" si="22"/>
        <v>172.64</v>
      </c>
      <c r="I163" s="115">
        <f t="shared" si="22"/>
        <v>1.1830000000000003</v>
      </c>
      <c r="J163" s="115">
        <f t="shared" si="22"/>
        <v>677.94499999999994</v>
      </c>
      <c r="K163" s="115">
        <f t="shared" si="22"/>
        <v>1009.9950000000001</v>
      </c>
      <c r="L163" s="115">
        <f t="shared" si="22"/>
        <v>1032.3499999999999</v>
      </c>
      <c r="M163" s="115">
        <f t="shared" si="22"/>
        <v>1527.7049999999999</v>
      </c>
      <c r="N163" s="115">
        <f t="shared" si="22"/>
        <v>23.294999999999998</v>
      </c>
      <c r="O163" s="72"/>
      <c r="P163" s="72"/>
    </row>
    <row r="164" spans="1:16" ht="20.25" customHeight="1">
      <c r="A164" s="49"/>
      <c r="B164" s="14"/>
      <c r="C164" s="14"/>
      <c r="D164" s="14"/>
      <c r="E164" s="14"/>
      <c r="F164" s="14"/>
      <c r="G164" s="14"/>
      <c r="H164" s="95"/>
      <c r="I164" s="14"/>
      <c r="J164" s="14"/>
      <c r="K164" s="14"/>
      <c r="L164" s="14"/>
      <c r="M164" s="14"/>
      <c r="N164" s="14"/>
    </row>
    <row r="165" spans="1:16" ht="20.399999999999999">
      <c r="A165" s="343" t="s">
        <v>4</v>
      </c>
      <c r="B165" s="346" t="s">
        <v>5</v>
      </c>
      <c r="C165" s="349" t="s">
        <v>6</v>
      </c>
      <c r="D165" s="352" t="s">
        <v>7</v>
      </c>
      <c r="E165" s="353"/>
      <c r="F165" s="354"/>
      <c r="G165" s="346" t="s">
        <v>8</v>
      </c>
      <c r="H165" s="355" t="s">
        <v>9</v>
      </c>
      <c r="I165" s="356"/>
      <c r="J165" s="357"/>
      <c r="K165" s="356" t="s">
        <v>10</v>
      </c>
      <c r="L165" s="356"/>
      <c r="M165" s="356"/>
      <c r="N165" s="357"/>
    </row>
    <row r="166" spans="1:16">
      <c r="A166" s="344"/>
      <c r="B166" s="347"/>
      <c r="C166" s="350"/>
      <c r="D166" s="361" t="s">
        <v>11</v>
      </c>
      <c r="E166" s="361" t="s">
        <v>12</v>
      </c>
      <c r="F166" s="362" t="s">
        <v>13</v>
      </c>
      <c r="G166" s="347"/>
      <c r="H166" s="358"/>
      <c r="I166" s="359"/>
      <c r="J166" s="360"/>
      <c r="K166" s="359"/>
      <c r="L166" s="359"/>
      <c r="M166" s="359"/>
      <c r="N166" s="360"/>
    </row>
    <row r="167" spans="1:16" ht="20.399999999999999">
      <c r="A167" s="345"/>
      <c r="B167" s="348"/>
      <c r="C167" s="351"/>
      <c r="D167" s="361"/>
      <c r="E167" s="361"/>
      <c r="F167" s="362"/>
      <c r="G167" s="348"/>
      <c r="H167" s="45" t="s">
        <v>14</v>
      </c>
      <c r="I167" s="46" t="s">
        <v>15</v>
      </c>
      <c r="J167" s="46" t="s">
        <v>16</v>
      </c>
      <c r="K167" s="46" t="s">
        <v>17</v>
      </c>
      <c r="L167" s="46" t="s">
        <v>18</v>
      </c>
      <c r="M167" s="46" t="s">
        <v>19</v>
      </c>
      <c r="N167" s="46" t="s">
        <v>20</v>
      </c>
    </row>
    <row r="168" spans="1:16" ht="21">
      <c r="A168" s="185"/>
      <c r="B168" s="47" t="s">
        <v>21</v>
      </c>
      <c r="C168" s="48"/>
      <c r="D168" s="183"/>
      <c r="E168" s="183"/>
      <c r="F168" s="184"/>
      <c r="G168" s="186"/>
      <c r="H168" s="45"/>
      <c r="I168" s="46"/>
      <c r="J168" s="46"/>
      <c r="K168" s="46"/>
      <c r="L168" s="46"/>
      <c r="M168" s="46"/>
      <c r="N168" s="46"/>
    </row>
    <row r="169" spans="1:16" ht="21">
      <c r="A169" s="49"/>
      <c r="B169" s="50" t="s">
        <v>129</v>
      </c>
      <c r="C169" s="51"/>
      <c r="D169" s="52"/>
      <c r="E169" s="52"/>
      <c r="F169" s="52"/>
      <c r="G169" s="52"/>
      <c r="H169" s="53"/>
      <c r="I169" s="52"/>
      <c r="J169" s="52"/>
      <c r="K169" s="52"/>
      <c r="L169" s="52"/>
      <c r="M169" s="52"/>
      <c r="N169" s="52"/>
    </row>
    <row r="170" spans="1:16" ht="21">
      <c r="A170" s="49"/>
      <c r="B170" s="50" t="s">
        <v>68</v>
      </c>
      <c r="C170" s="51"/>
      <c r="D170" s="52"/>
      <c r="E170" s="52"/>
      <c r="F170" s="52"/>
      <c r="G170" s="52"/>
      <c r="H170" s="53"/>
      <c r="I170" s="52"/>
      <c r="J170" s="52"/>
      <c r="K170" s="52"/>
      <c r="L170" s="52"/>
      <c r="M170" s="52"/>
      <c r="N170" s="52"/>
    </row>
    <row r="171" spans="1:16" ht="77.25" customHeight="1">
      <c r="A171" s="49" t="s">
        <v>130</v>
      </c>
      <c r="B171" s="54" t="s">
        <v>131</v>
      </c>
      <c r="C171" s="55">
        <v>300</v>
      </c>
      <c r="D171" s="65">
        <v>10.98</v>
      </c>
      <c r="E171" s="65">
        <v>9.3000000000000007</v>
      </c>
      <c r="F171" s="65">
        <v>54.48</v>
      </c>
      <c r="G171" s="65">
        <v>338.4</v>
      </c>
      <c r="H171" s="78">
        <v>0.36</v>
      </c>
      <c r="I171" s="65">
        <v>0.84</v>
      </c>
      <c r="J171" s="65">
        <v>1.44</v>
      </c>
      <c r="K171" s="65">
        <v>350.4</v>
      </c>
      <c r="L171" s="65">
        <v>33.6</v>
      </c>
      <c r="M171" s="65">
        <v>314.39999999999998</v>
      </c>
      <c r="N171" s="65">
        <v>6.96</v>
      </c>
      <c r="O171" s="72"/>
      <c r="P171" s="72"/>
    </row>
    <row r="172" spans="1:16" ht="42.75" customHeight="1">
      <c r="A172" s="117" t="s">
        <v>132</v>
      </c>
      <c r="B172" s="54" t="s">
        <v>133</v>
      </c>
      <c r="C172" s="54">
        <v>60</v>
      </c>
      <c r="D172" s="65">
        <v>7.63</v>
      </c>
      <c r="E172" s="65">
        <v>9.4</v>
      </c>
      <c r="F172" s="65">
        <v>15.11</v>
      </c>
      <c r="G172" s="65">
        <v>168.4</v>
      </c>
      <c r="H172" s="78">
        <v>0.02</v>
      </c>
      <c r="I172" s="65">
        <v>0</v>
      </c>
      <c r="J172" s="65">
        <v>0.78</v>
      </c>
      <c r="K172" s="65">
        <v>115.6</v>
      </c>
      <c r="L172" s="65">
        <v>15.65</v>
      </c>
      <c r="M172" s="65">
        <v>114.7</v>
      </c>
      <c r="N172" s="65">
        <v>0.93</v>
      </c>
    </row>
    <row r="173" spans="1:16" ht="21">
      <c r="A173" s="49" t="s">
        <v>26</v>
      </c>
      <c r="B173" s="52" t="s">
        <v>27</v>
      </c>
      <c r="C173" s="52">
        <v>200</v>
      </c>
      <c r="D173" s="52">
        <v>3.8</v>
      </c>
      <c r="E173" s="52">
        <v>3.8</v>
      </c>
      <c r="F173" s="52">
        <v>25.1</v>
      </c>
      <c r="G173" s="52">
        <v>145.4</v>
      </c>
      <c r="H173" s="53">
        <v>0.14000000000000001</v>
      </c>
      <c r="I173" s="52">
        <v>0.04</v>
      </c>
      <c r="J173" s="52">
        <v>1.3</v>
      </c>
      <c r="K173" s="52">
        <v>125.32</v>
      </c>
      <c r="L173" s="52">
        <v>31</v>
      </c>
      <c r="M173" s="52">
        <v>116.2</v>
      </c>
      <c r="N173" s="52">
        <v>1</v>
      </c>
    </row>
    <row r="174" spans="1:16" ht="21">
      <c r="A174" s="49"/>
      <c r="B174" s="49" t="s">
        <v>134</v>
      </c>
      <c r="C174" s="60">
        <f>SUM(C171:C173)</f>
        <v>560</v>
      </c>
      <c r="D174" s="118">
        <f t="shared" ref="D174:N174" si="23">SUM(D171:D173)</f>
        <v>22.41</v>
      </c>
      <c r="E174" s="118">
        <f t="shared" si="23"/>
        <v>22.500000000000004</v>
      </c>
      <c r="F174" s="118">
        <f t="shared" si="23"/>
        <v>94.69</v>
      </c>
      <c r="G174" s="118">
        <f t="shared" si="23"/>
        <v>652.19999999999993</v>
      </c>
      <c r="H174" s="119">
        <f t="shared" si="23"/>
        <v>0.52</v>
      </c>
      <c r="I174" s="118">
        <f t="shared" si="23"/>
        <v>0.88</v>
      </c>
      <c r="J174" s="118">
        <f t="shared" si="23"/>
        <v>3.5199999999999996</v>
      </c>
      <c r="K174" s="118">
        <f t="shared" si="23"/>
        <v>591.31999999999994</v>
      </c>
      <c r="L174" s="118">
        <f t="shared" si="23"/>
        <v>80.25</v>
      </c>
      <c r="M174" s="118">
        <f t="shared" si="23"/>
        <v>545.29999999999995</v>
      </c>
      <c r="N174" s="118">
        <f t="shared" si="23"/>
        <v>8.89</v>
      </c>
      <c r="O174" s="72"/>
      <c r="P174" s="72"/>
    </row>
    <row r="175" spans="1:16" ht="21">
      <c r="A175" s="49"/>
      <c r="B175" s="50" t="s">
        <v>33</v>
      </c>
      <c r="C175" s="52"/>
      <c r="D175" s="118"/>
      <c r="E175" s="118"/>
      <c r="F175" s="118"/>
      <c r="G175" s="118"/>
      <c r="H175" s="119"/>
      <c r="I175" s="118"/>
      <c r="J175" s="118"/>
      <c r="K175" s="118"/>
      <c r="L175" s="118"/>
      <c r="M175" s="118"/>
      <c r="N175" s="118"/>
    </row>
    <row r="176" spans="1:16" ht="21">
      <c r="A176" s="49" t="s">
        <v>199</v>
      </c>
      <c r="B176" s="62" t="s">
        <v>73</v>
      </c>
      <c r="C176" s="79">
        <v>200</v>
      </c>
      <c r="D176" s="49">
        <v>3</v>
      </c>
      <c r="E176" s="49">
        <v>1</v>
      </c>
      <c r="F176" s="49">
        <v>42</v>
      </c>
      <c r="G176" s="49">
        <v>192</v>
      </c>
      <c r="H176" s="61">
        <v>0</v>
      </c>
      <c r="I176" s="49">
        <v>0.08</v>
      </c>
      <c r="J176" s="49">
        <v>20</v>
      </c>
      <c r="K176" s="49">
        <v>16</v>
      </c>
      <c r="L176" s="49">
        <v>84</v>
      </c>
      <c r="M176" s="49">
        <v>56</v>
      </c>
      <c r="N176" s="49">
        <v>1.2</v>
      </c>
    </row>
    <row r="177" spans="1:16" ht="21">
      <c r="A177" s="49"/>
      <c r="B177" s="49" t="s">
        <v>35</v>
      </c>
      <c r="C177" s="57">
        <f t="shared" ref="C177:N177" si="24">SUM(C176:C176)</f>
        <v>200</v>
      </c>
      <c r="D177" s="57">
        <f t="shared" si="24"/>
        <v>3</v>
      </c>
      <c r="E177" s="57">
        <f t="shared" si="24"/>
        <v>1</v>
      </c>
      <c r="F177" s="57">
        <f t="shared" si="24"/>
        <v>42</v>
      </c>
      <c r="G177" s="57">
        <f t="shared" si="24"/>
        <v>192</v>
      </c>
      <c r="H177" s="57">
        <f t="shared" si="24"/>
        <v>0</v>
      </c>
      <c r="I177" s="57">
        <f t="shared" si="24"/>
        <v>0.08</v>
      </c>
      <c r="J177" s="57">
        <f t="shared" si="24"/>
        <v>20</v>
      </c>
      <c r="K177" s="57">
        <f t="shared" si="24"/>
        <v>16</v>
      </c>
      <c r="L177" s="57">
        <f t="shared" si="24"/>
        <v>84</v>
      </c>
      <c r="M177" s="57">
        <f t="shared" si="24"/>
        <v>56</v>
      </c>
      <c r="N177" s="57">
        <f t="shared" si="24"/>
        <v>1.2</v>
      </c>
    </row>
    <row r="178" spans="1:16" ht="21">
      <c r="A178" s="49"/>
      <c r="B178" s="50" t="s">
        <v>36</v>
      </c>
      <c r="C178" s="51"/>
      <c r="D178" s="52"/>
      <c r="E178" s="52"/>
      <c r="F178" s="52"/>
      <c r="G178" s="52"/>
      <c r="H178" s="53"/>
      <c r="I178" s="52"/>
      <c r="J178" s="52"/>
      <c r="K178" s="52"/>
      <c r="L178" s="52"/>
      <c r="M178" s="52"/>
      <c r="N178" s="52"/>
    </row>
    <row r="179" spans="1:16" ht="60.75" customHeight="1">
      <c r="A179" s="120" t="s">
        <v>135</v>
      </c>
      <c r="B179" s="54" t="s">
        <v>136</v>
      </c>
      <c r="C179" s="59" t="s">
        <v>137</v>
      </c>
      <c r="D179" s="65">
        <v>9.3699999999999992</v>
      </c>
      <c r="E179" s="65">
        <v>7.69</v>
      </c>
      <c r="F179" s="65">
        <v>16.38</v>
      </c>
      <c r="G179" s="65">
        <v>169.5</v>
      </c>
      <c r="H179" s="78">
        <v>0.05</v>
      </c>
      <c r="I179" s="65">
        <v>0.16</v>
      </c>
      <c r="J179" s="65">
        <v>13.5</v>
      </c>
      <c r="K179" s="65">
        <v>14.94</v>
      </c>
      <c r="L179" s="65">
        <v>24.36</v>
      </c>
      <c r="M179" s="65">
        <v>24.36</v>
      </c>
      <c r="N179" s="65">
        <v>1.58</v>
      </c>
    </row>
    <row r="180" spans="1:16" s="72" customFormat="1" ht="40.5" customHeight="1">
      <c r="A180" s="68" t="s">
        <v>209</v>
      </c>
      <c r="B180" s="69" t="s">
        <v>89</v>
      </c>
      <c r="C180" s="70" t="s">
        <v>90</v>
      </c>
      <c r="D180" s="71">
        <v>13.582800000000001</v>
      </c>
      <c r="E180" s="71">
        <v>16.239599999999999</v>
      </c>
      <c r="F180" s="71">
        <v>11.6532</v>
      </c>
      <c r="G180" s="71">
        <v>248.46</v>
      </c>
      <c r="H180" s="71">
        <v>0</v>
      </c>
      <c r="I180" s="71">
        <v>0</v>
      </c>
      <c r="J180" s="71">
        <v>1.26</v>
      </c>
      <c r="K180" s="71">
        <v>14.904</v>
      </c>
      <c r="L180" s="71">
        <v>20.16</v>
      </c>
      <c r="M180" s="71">
        <v>120.24</v>
      </c>
      <c r="N180" s="71">
        <v>1.194</v>
      </c>
    </row>
    <row r="181" spans="1:16" ht="37.5" customHeight="1">
      <c r="A181" s="61" t="s">
        <v>138</v>
      </c>
      <c r="B181" s="81" t="s">
        <v>139</v>
      </c>
      <c r="C181" s="82">
        <v>200</v>
      </c>
      <c r="D181" s="65">
        <v>3.88</v>
      </c>
      <c r="E181" s="65">
        <v>5.53</v>
      </c>
      <c r="F181" s="65">
        <v>30.13</v>
      </c>
      <c r="G181" s="65">
        <v>182.5</v>
      </c>
      <c r="H181" s="78">
        <v>25</v>
      </c>
      <c r="I181" s="65">
        <v>0.22</v>
      </c>
      <c r="J181" s="65">
        <v>27.5</v>
      </c>
      <c r="K181" s="65">
        <v>20.399999999999999</v>
      </c>
      <c r="L181" s="65">
        <v>38.5</v>
      </c>
      <c r="M181" s="65">
        <v>104.5</v>
      </c>
      <c r="N181" s="65">
        <v>1.7</v>
      </c>
    </row>
    <row r="182" spans="1:16" ht="35.25" customHeight="1">
      <c r="A182" s="5" t="s">
        <v>202</v>
      </c>
      <c r="B182" s="38" t="s">
        <v>57</v>
      </c>
      <c r="C182" s="57">
        <v>100</v>
      </c>
      <c r="D182" s="52">
        <v>0.8</v>
      </c>
      <c r="E182" s="52">
        <v>0</v>
      </c>
      <c r="F182" s="52">
        <v>1.6659999999999999</v>
      </c>
      <c r="G182" s="52">
        <v>13</v>
      </c>
      <c r="H182" s="53">
        <v>0</v>
      </c>
      <c r="I182" s="52">
        <v>0</v>
      </c>
      <c r="J182" s="52">
        <v>5</v>
      </c>
      <c r="K182" s="52">
        <v>23</v>
      </c>
      <c r="L182" s="52">
        <v>14</v>
      </c>
      <c r="M182" s="52">
        <v>24</v>
      </c>
      <c r="N182" s="52">
        <v>0.6</v>
      </c>
    </row>
    <row r="183" spans="1:16" ht="30" customHeight="1">
      <c r="A183" s="49" t="s">
        <v>30</v>
      </c>
      <c r="B183" s="17" t="s">
        <v>43</v>
      </c>
      <c r="C183" s="57">
        <v>60</v>
      </c>
      <c r="D183" s="65">
        <v>3</v>
      </c>
      <c r="E183" s="65">
        <f>1.2*C183/100</f>
        <v>0.72</v>
      </c>
      <c r="F183" s="65">
        <f>34.2*C183/100</f>
        <v>20.52</v>
      </c>
      <c r="G183" s="65">
        <f>181*C183/100</f>
        <v>108.6</v>
      </c>
      <c r="H183" s="78">
        <v>0</v>
      </c>
      <c r="I183" s="65">
        <f>0.11*C183/100</f>
        <v>6.6000000000000003E-2</v>
      </c>
      <c r="J183" s="65">
        <v>0</v>
      </c>
      <c r="K183" s="65">
        <f>34*C183/100</f>
        <v>20.399999999999999</v>
      </c>
      <c r="L183" s="65">
        <f>41*C183/100</f>
        <v>24.6</v>
      </c>
      <c r="M183" s="65">
        <f>120*C183/100</f>
        <v>72</v>
      </c>
      <c r="N183" s="65">
        <f>2.3*C183/100</f>
        <v>1.38</v>
      </c>
    </row>
    <row r="184" spans="1:16" ht="34.5" customHeight="1">
      <c r="A184" s="49" t="s">
        <v>30</v>
      </c>
      <c r="B184" s="54" t="s">
        <v>44</v>
      </c>
      <c r="C184" s="57">
        <v>100</v>
      </c>
      <c r="D184" s="65">
        <f>7.7*C184/100</f>
        <v>7.7</v>
      </c>
      <c r="E184" s="65">
        <f>3*C184/100</f>
        <v>3</v>
      </c>
      <c r="F184" s="65">
        <f>49.8*C184/100</f>
        <v>49.8</v>
      </c>
      <c r="G184" s="65">
        <f>262*C184/100</f>
        <v>262</v>
      </c>
      <c r="H184" s="78">
        <v>0</v>
      </c>
      <c r="I184" s="65">
        <f>0.16*C184/100</f>
        <v>0.16</v>
      </c>
      <c r="J184" s="65">
        <v>0</v>
      </c>
      <c r="K184" s="65">
        <f>26*C184/100</f>
        <v>26</v>
      </c>
      <c r="L184" s="65">
        <f>35*C184/100</f>
        <v>35</v>
      </c>
      <c r="M184" s="65">
        <f>83*C184/100</f>
        <v>83</v>
      </c>
      <c r="N184" s="65">
        <f>1.6*C184/100</f>
        <v>1.6</v>
      </c>
    </row>
    <row r="185" spans="1:16" ht="38.25" customHeight="1">
      <c r="A185" s="49" t="s">
        <v>59</v>
      </c>
      <c r="B185" s="54" t="s">
        <v>60</v>
      </c>
      <c r="C185" s="59" t="s">
        <v>61</v>
      </c>
      <c r="D185" s="65">
        <v>0</v>
      </c>
      <c r="E185" s="65">
        <v>0</v>
      </c>
      <c r="F185" s="65">
        <v>11.3</v>
      </c>
      <c r="G185" s="65">
        <v>45.6</v>
      </c>
      <c r="H185" s="78">
        <v>0</v>
      </c>
      <c r="I185" s="65">
        <v>0</v>
      </c>
      <c r="J185" s="65">
        <v>3.1</v>
      </c>
      <c r="K185" s="65">
        <v>14.2</v>
      </c>
      <c r="L185" s="65">
        <v>2.4</v>
      </c>
      <c r="M185" s="80">
        <v>4.4000000000000004</v>
      </c>
      <c r="N185" s="65">
        <v>0.36</v>
      </c>
    </row>
    <row r="186" spans="1:16" ht="21">
      <c r="A186" s="49"/>
      <c r="B186" s="49" t="s">
        <v>45</v>
      </c>
      <c r="C186" s="52">
        <v>1117</v>
      </c>
      <c r="D186" s="49">
        <f>SUM(D179:D185)</f>
        <v>38.332799999999999</v>
      </c>
      <c r="E186" s="49">
        <f t="shared" ref="E186:N186" si="25">SUM(E179:E185)</f>
        <v>33.179600000000001</v>
      </c>
      <c r="F186" s="49">
        <f t="shared" si="25"/>
        <v>141.44920000000002</v>
      </c>
      <c r="G186" s="49">
        <f t="shared" si="25"/>
        <v>1029.6600000000001</v>
      </c>
      <c r="H186" s="61">
        <f t="shared" si="25"/>
        <v>25.05</v>
      </c>
      <c r="I186" s="49">
        <f t="shared" si="25"/>
        <v>0.60599999999999998</v>
      </c>
      <c r="J186" s="49">
        <f t="shared" si="25"/>
        <v>50.36</v>
      </c>
      <c r="K186" s="49">
        <f t="shared" si="25"/>
        <v>133.84399999999999</v>
      </c>
      <c r="L186" s="49">
        <f t="shared" si="25"/>
        <v>159.02000000000001</v>
      </c>
      <c r="M186" s="49">
        <f t="shared" si="25"/>
        <v>432.5</v>
      </c>
      <c r="N186" s="49">
        <f t="shared" si="25"/>
        <v>8.4139999999999997</v>
      </c>
    </row>
    <row r="187" spans="1:16" ht="21">
      <c r="A187" s="49"/>
      <c r="B187" s="50" t="s">
        <v>46</v>
      </c>
      <c r="C187" s="51"/>
      <c r="D187" s="52"/>
      <c r="E187" s="52"/>
      <c r="F187" s="52"/>
      <c r="G187" s="52"/>
      <c r="H187" s="53"/>
      <c r="I187" s="52"/>
      <c r="J187" s="52"/>
      <c r="K187" s="52"/>
      <c r="L187" s="52"/>
      <c r="M187" s="52"/>
      <c r="N187" s="52"/>
    </row>
    <row r="188" spans="1:16" ht="32.25" customHeight="1">
      <c r="A188" s="49" t="s">
        <v>30</v>
      </c>
      <c r="B188" s="54" t="s">
        <v>2</v>
      </c>
      <c r="C188" s="57">
        <v>100</v>
      </c>
      <c r="D188" s="65">
        <v>7.5</v>
      </c>
      <c r="E188" s="65">
        <v>11.8</v>
      </c>
      <c r="F188" s="65">
        <v>74.900000000000006</v>
      </c>
      <c r="G188" s="65">
        <v>417.1</v>
      </c>
      <c r="H188" s="65">
        <v>0</v>
      </c>
      <c r="I188" s="65">
        <v>0.09</v>
      </c>
      <c r="J188" s="65">
        <v>0</v>
      </c>
      <c r="K188" s="65">
        <v>20</v>
      </c>
      <c r="L188" s="65">
        <v>13</v>
      </c>
      <c r="M188" s="65">
        <v>69</v>
      </c>
      <c r="N188" s="65">
        <v>1</v>
      </c>
    </row>
    <row r="189" spans="1:16" ht="82.5" customHeight="1">
      <c r="A189" s="49" t="s">
        <v>140</v>
      </c>
      <c r="B189" s="57" t="s">
        <v>141</v>
      </c>
      <c r="C189" s="57">
        <v>200</v>
      </c>
      <c r="D189" s="65">
        <v>0</v>
      </c>
      <c r="E189" s="65">
        <v>0</v>
      </c>
      <c r="F189" s="65">
        <v>38.979999999999997</v>
      </c>
      <c r="G189" s="65">
        <v>151.9</v>
      </c>
      <c r="H189" s="78">
        <v>0</v>
      </c>
      <c r="I189" s="65">
        <v>0</v>
      </c>
      <c r="J189" s="65">
        <v>1.2</v>
      </c>
      <c r="K189" s="65">
        <v>9.2799999999999994</v>
      </c>
      <c r="L189" s="65">
        <v>3</v>
      </c>
      <c r="M189" s="65">
        <v>13.1</v>
      </c>
      <c r="N189" s="65">
        <v>0.12</v>
      </c>
    </row>
    <row r="190" spans="1:16" ht="21">
      <c r="A190" s="49"/>
      <c r="B190" s="49" t="s">
        <v>51</v>
      </c>
      <c r="C190" s="60">
        <f>SUM(C188:C189)</f>
        <v>300</v>
      </c>
      <c r="D190" s="118">
        <f>SUM(D188:D189)</f>
        <v>7.5</v>
      </c>
      <c r="E190" s="118">
        <f t="shared" ref="E190:N190" si="26">SUM(E188:E189)</f>
        <v>11.8</v>
      </c>
      <c r="F190" s="118">
        <f t="shared" si="26"/>
        <v>113.88</v>
      </c>
      <c r="G190" s="118">
        <f t="shared" si="26"/>
        <v>569</v>
      </c>
      <c r="H190" s="119">
        <f t="shared" si="26"/>
        <v>0</v>
      </c>
      <c r="I190" s="118">
        <f t="shared" si="26"/>
        <v>0.09</v>
      </c>
      <c r="J190" s="118">
        <f t="shared" si="26"/>
        <v>1.2</v>
      </c>
      <c r="K190" s="118">
        <f t="shared" si="26"/>
        <v>29.28</v>
      </c>
      <c r="L190" s="118">
        <f t="shared" si="26"/>
        <v>16</v>
      </c>
      <c r="M190" s="118">
        <f t="shared" si="26"/>
        <v>82.1</v>
      </c>
      <c r="N190" s="118">
        <f t="shared" si="26"/>
        <v>1.1200000000000001</v>
      </c>
      <c r="O190" s="72"/>
      <c r="P190" s="72"/>
    </row>
    <row r="191" spans="1:16" ht="21">
      <c r="A191" s="49"/>
      <c r="B191" s="66" t="s">
        <v>52</v>
      </c>
      <c r="C191" s="67"/>
      <c r="D191" s="52"/>
      <c r="E191" s="52"/>
      <c r="F191" s="52"/>
      <c r="G191" s="52"/>
      <c r="H191" s="53"/>
      <c r="I191" s="52"/>
      <c r="J191" s="52"/>
      <c r="K191" s="52"/>
      <c r="L191" s="52"/>
      <c r="M191" s="52"/>
      <c r="N191" s="52"/>
    </row>
    <row r="192" spans="1:16" ht="44.25" customHeight="1">
      <c r="A192" s="49" t="s">
        <v>108</v>
      </c>
      <c r="B192" s="54" t="s">
        <v>142</v>
      </c>
      <c r="C192" s="70" t="s">
        <v>143</v>
      </c>
      <c r="D192" s="65">
        <v>18.600000000000001</v>
      </c>
      <c r="E192" s="65">
        <v>14.135999999999999</v>
      </c>
      <c r="F192" s="65">
        <v>19.2</v>
      </c>
      <c r="G192" s="65">
        <v>278.04000000000002</v>
      </c>
      <c r="H192" s="78">
        <v>36</v>
      </c>
      <c r="I192" s="65">
        <v>0.12</v>
      </c>
      <c r="J192" s="65">
        <v>0.18</v>
      </c>
      <c r="K192" s="65">
        <v>52.2</v>
      </c>
      <c r="L192" s="65">
        <v>38.64</v>
      </c>
      <c r="M192" s="65">
        <v>199.44</v>
      </c>
      <c r="N192" s="65">
        <v>1.8</v>
      </c>
    </row>
    <row r="193" spans="1:16" ht="45.75" customHeight="1">
      <c r="A193" s="49" t="s">
        <v>144</v>
      </c>
      <c r="B193" s="54" t="s">
        <v>145</v>
      </c>
      <c r="C193" s="57">
        <v>200</v>
      </c>
      <c r="D193" s="65">
        <v>23</v>
      </c>
      <c r="E193" s="65">
        <v>8.8000000000000007</v>
      </c>
      <c r="F193" s="65">
        <v>50.7</v>
      </c>
      <c r="G193" s="65">
        <v>379.1</v>
      </c>
      <c r="H193" s="78">
        <v>0.09</v>
      </c>
      <c r="I193" s="65">
        <v>0.8</v>
      </c>
      <c r="J193" s="65">
        <v>0</v>
      </c>
      <c r="K193" s="65">
        <v>90.2</v>
      </c>
      <c r="L193" s="65">
        <v>87.3</v>
      </c>
      <c r="M193" s="65">
        <v>226.9</v>
      </c>
      <c r="N193" s="65">
        <v>7.02</v>
      </c>
    </row>
    <row r="194" spans="1:16" ht="35.25" customHeight="1">
      <c r="A194" s="5" t="s">
        <v>202</v>
      </c>
      <c r="B194" s="38" t="s">
        <v>58</v>
      </c>
      <c r="C194" s="57">
        <v>100</v>
      </c>
      <c r="D194" s="52">
        <v>0.8</v>
      </c>
      <c r="E194" s="52">
        <v>0</v>
      </c>
      <c r="F194" s="52">
        <v>1.6659999999999999</v>
      </c>
      <c r="G194" s="52">
        <v>13</v>
      </c>
      <c r="H194" s="53">
        <v>0</v>
      </c>
      <c r="I194" s="52">
        <v>0</v>
      </c>
      <c r="J194" s="52">
        <v>5</v>
      </c>
      <c r="K194" s="52">
        <v>23</v>
      </c>
      <c r="L194" s="52">
        <v>14</v>
      </c>
      <c r="M194" s="52">
        <v>24</v>
      </c>
      <c r="N194" s="52">
        <v>0.6</v>
      </c>
    </row>
    <row r="195" spans="1:16" ht="37.5" customHeight="1">
      <c r="A195" s="49" t="s">
        <v>30</v>
      </c>
      <c r="B195" s="54" t="s">
        <v>44</v>
      </c>
      <c r="C195" s="57">
        <v>50</v>
      </c>
      <c r="D195" s="65">
        <f>7.7*C195/100</f>
        <v>3.85</v>
      </c>
      <c r="E195" s="65">
        <f>3*C195/100</f>
        <v>1.5</v>
      </c>
      <c r="F195" s="65">
        <f>49.8*C195/100</f>
        <v>24.9</v>
      </c>
      <c r="G195" s="65">
        <f>262*C195/100</f>
        <v>131</v>
      </c>
      <c r="H195" s="78">
        <v>0</v>
      </c>
      <c r="I195" s="65">
        <f>0.16*C195/100</f>
        <v>0.08</v>
      </c>
      <c r="J195" s="65">
        <v>0</v>
      </c>
      <c r="K195" s="65">
        <f>26*C195/100</f>
        <v>13</v>
      </c>
      <c r="L195" s="65">
        <f>35*C195/100</f>
        <v>17.5</v>
      </c>
      <c r="M195" s="65">
        <f>83*C195/100</f>
        <v>41.5</v>
      </c>
      <c r="N195" s="65">
        <f>1.6*C195/100</f>
        <v>0.8</v>
      </c>
    </row>
    <row r="196" spans="1:16" ht="38.25" customHeight="1">
      <c r="A196" s="49" t="s">
        <v>30</v>
      </c>
      <c r="B196" s="17" t="s">
        <v>43</v>
      </c>
      <c r="C196" s="57">
        <v>60</v>
      </c>
      <c r="D196" s="65">
        <v>3</v>
      </c>
      <c r="E196" s="65">
        <f>1.2*C196/100</f>
        <v>0.72</v>
      </c>
      <c r="F196" s="65">
        <f>34.2*C196/100</f>
        <v>20.52</v>
      </c>
      <c r="G196" s="65">
        <f>181*C196/100</f>
        <v>108.6</v>
      </c>
      <c r="H196" s="78">
        <v>0</v>
      </c>
      <c r="I196" s="65">
        <f>0.11*C196/100</f>
        <v>6.6000000000000003E-2</v>
      </c>
      <c r="J196" s="65">
        <v>0</v>
      </c>
      <c r="K196" s="65">
        <f>34*C196/100</f>
        <v>20.399999999999999</v>
      </c>
      <c r="L196" s="65">
        <f>41*C196/100</f>
        <v>24.6</v>
      </c>
      <c r="M196" s="65">
        <f>120*C196/100</f>
        <v>72</v>
      </c>
      <c r="N196" s="65">
        <f>2.3*C196/100</f>
        <v>1.38</v>
      </c>
    </row>
    <row r="197" spans="1:16" ht="45" customHeight="1">
      <c r="A197" s="121" t="s">
        <v>41</v>
      </c>
      <c r="B197" s="83" t="s">
        <v>42</v>
      </c>
      <c r="C197" s="83">
        <v>200</v>
      </c>
      <c r="D197" s="84">
        <v>0.8</v>
      </c>
      <c r="E197" s="84">
        <v>0</v>
      </c>
      <c r="F197" s="84">
        <v>19.98</v>
      </c>
      <c r="G197" s="84">
        <v>104</v>
      </c>
      <c r="H197" s="85">
        <v>0</v>
      </c>
      <c r="I197" s="84">
        <v>0</v>
      </c>
      <c r="J197" s="84">
        <v>0.24</v>
      </c>
      <c r="K197" s="84">
        <v>0.4</v>
      </c>
      <c r="L197" s="84">
        <v>0</v>
      </c>
      <c r="M197" s="84">
        <v>0</v>
      </c>
      <c r="N197" s="84">
        <v>0.03</v>
      </c>
    </row>
    <row r="198" spans="1:16" ht="21">
      <c r="A198" s="49"/>
      <c r="B198" s="49" t="s">
        <v>146</v>
      </c>
      <c r="C198" s="52">
        <f>SUM(C192:C197)</f>
        <v>610</v>
      </c>
      <c r="D198" s="49">
        <f>SUM(D192:D197)</f>
        <v>50.05</v>
      </c>
      <c r="E198" s="49">
        <f t="shared" ref="E198:N198" si="27">SUM(E192:E197)</f>
        <v>25.155999999999999</v>
      </c>
      <c r="F198" s="49">
        <f t="shared" si="27"/>
        <v>136.96600000000001</v>
      </c>
      <c r="G198" s="49">
        <f t="shared" si="27"/>
        <v>1013.7400000000001</v>
      </c>
      <c r="H198" s="61">
        <f t="shared" si="27"/>
        <v>36.090000000000003</v>
      </c>
      <c r="I198" s="49">
        <f t="shared" si="27"/>
        <v>1.0660000000000001</v>
      </c>
      <c r="J198" s="49">
        <f t="shared" si="27"/>
        <v>5.42</v>
      </c>
      <c r="K198" s="49">
        <f t="shared" si="27"/>
        <v>199.20000000000002</v>
      </c>
      <c r="L198" s="49">
        <f t="shared" si="27"/>
        <v>182.04</v>
      </c>
      <c r="M198" s="49">
        <f t="shared" si="27"/>
        <v>563.84</v>
      </c>
      <c r="N198" s="49">
        <f t="shared" si="27"/>
        <v>11.63</v>
      </c>
    </row>
    <row r="199" spans="1:16" ht="30.75" customHeight="1">
      <c r="A199" s="49"/>
      <c r="B199" s="73" t="s">
        <v>63</v>
      </c>
      <c r="C199" s="52"/>
      <c r="D199" s="49"/>
      <c r="E199" s="49"/>
      <c r="F199" s="49"/>
      <c r="G199" s="49"/>
      <c r="H199" s="61"/>
      <c r="I199" s="49"/>
      <c r="J199" s="49"/>
      <c r="K199" s="49"/>
      <c r="L199" s="49"/>
      <c r="M199" s="49"/>
      <c r="N199" s="49"/>
    </row>
    <row r="200" spans="1:16" ht="25.5" customHeight="1">
      <c r="A200" s="49" t="s">
        <v>96</v>
      </c>
      <c r="B200" s="54" t="s">
        <v>1</v>
      </c>
      <c r="C200" s="55">
        <v>180</v>
      </c>
      <c r="D200" s="49">
        <v>6.12</v>
      </c>
      <c r="E200" s="49">
        <v>4.5</v>
      </c>
      <c r="F200" s="49">
        <v>9.9</v>
      </c>
      <c r="G200" s="49">
        <v>104.58</v>
      </c>
      <c r="H200" s="61">
        <v>39.6</v>
      </c>
      <c r="I200" s="49">
        <v>4.3200000000000002E-2</v>
      </c>
      <c r="J200" s="49">
        <v>1.26</v>
      </c>
      <c r="K200" s="49">
        <v>194.4</v>
      </c>
      <c r="L200" s="49">
        <v>28.8</v>
      </c>
      <c r="M200" s="49">
        <v>169.2</v>
      </c>
      <c r="N200" s="49">
        <v>0.18</v>
      </c>
    </row>
    <row r="201" spans="1:16" ht="21">
      <c r="A201" s="49"/>
      <c r="B201" s="49" t="s">
        <v>65</v>
      </c>
      <c r="C201" s="55">
        <v>180</v>
      </c>
      <c r="D201" s="49">
        <v>6.12</v>
      </c>
      <c r="E201" s="49">
        <v>4.5</v>
      </c>
      <c r="F201" s="49">
        <v>9.9</v>
      </c>
      <c r="G201" s="49">
        <v>104.58</v>
      </c>
      <c r="H201" s="61">
        <v>39.6</v>
      </c>
      <c r="I201" s="49">
        <v>4.3200000000000002E-2</v>
      </c>
      <c r="J201" s="49">
        <v>1.26</v>
      </c>
      <c r="K201" s="49">
        <v>194.4</v>
      </c>
      <c r="L201" s="49">
        <v>28.8</v>
      </c>
      <c r="M201" s="49">
        <v>169.2</v>
      </c>
      <c r="N201" s="49">
        <v>0.18</v>
      </c>
    </row>
    <row r="202" spans="1:16" ht="21">
      <c r="A202" s="49"/>
      <c r="B202" s="52"/>
      <c r="C202" s="52"/>
      <c r="D202" s="52"/>
      <c r="E202" s="52"/>
      <c r="F202" s="52"/>
      <c r="G202" s="52"/>
      <c r="H202" s="53"/>
      <c r="I202" s="52"/>
      <c r="J202" s="52"/>
      <c r="K202" s="52"/>
      <c r="L202" s="52"/>
      <c r="M202" s="52"/>
      <c r="N202" s="52"/>
    </row>
    <row r="203" spans="1:16" ht="21">
      <c r="A203" s="49"/>
      <c r="B203" s="49" t="s">
        <v>66</v>
      </c>
      <c r="C203" s="60">
        <f>SUM(C174+C177+C186+C190+C198+C201)</f>
        <v>2967</v>
      </c>
      <c r="D203" s="75">
        <f t="shared" ref="D203:N203" si="28">SUM(D174+D177+D186+D190+D198+D201)</f>
        <v>127.4128</v>
      </c>
      <c r="E203" s="75">
        <f t="shared" si="28"/>
        <v>98.135600000000011</v>
      </c>
      <c r="F203" s="75">
        <f t="shared" si="28"/>
        <v>538.88520000000005</v>
      </c>
      <c r="G203" s="75">
        <f t="shared" si="28"/>
        <v>3561.1800000000003</v>
      </c>
      <c r="H203" s="75">
        <f t="shared" si="28"/>
        <v>101.26</v>
      </c>
      <c r="I203" s="75">
        <f t="shared" si="28"/>
        <v>2.7652000000000001</v>
      </c>
      <c r="J203" s="75">
        <f t="shared" si="28"/>
        <v>81.760000000000005</v>
      </c>
      <c r="K203" s="75">
        <f t="shared" si="28"/>
        <v>1164.0440000000001</v>
      </c>
      <c r="L203" s="75">
        <f t="shared" si="28"/>
        <v>550.1099999999999</v>
      </c>
      <c r="M203" s="75">
        <f t="shared" si="28"/>
        <v>1848.9399999999998</v>
      </c>
      <c r="N203" s="75">
        <f t="shared" si="28"/>
        <v>31.433999999999997</v>
      </c>
      <c r="O203" s="72"/>
      <c r="P203" s="72"/>
    </row>
    <row r="204" spans="1:16" ht="20.399999999999999">
      <c r="A204" s="343" t="s">
        <v>4</v>
      </c>
      <c r="B204" s="346" t="s">
        <v>5</v>
      </c>
      <c r="C204" s="349" t="s">
        <v>6</v>
      </c>
      <c r="D204" s="352" t="s">
        <v>7</v>
      </c>
      <c r="E204" s="353"/>
      <c r="F204" s="354"/>
      <c r="G204" s="346" t="s">
        <v>8</v>
      </c>
      <c r="H204" s="355" t="s">
        <v>9</v>
      </c>
      <c r="I204" s="356"/>
      <c r="J204" s="357"/>
      <c r="K204" s="356" t="s">
        <v>10</v>
      </c>
      <c r="L204" s="356"/>
      <c r="M204" s="356"/>
      <c r="N204" s="357"/>
    </row>
    <row r="205" spans="1:16">
      <c r="A205" s="344"/>
      <c r="B205" s="347"/>
      <c r="C205" s="350"/>
      <c r="D205" s="361" t="s">
        <v>11</v>
      </c>
      <c r="E205" s="361" t="s">
        <v>12</v>
      </c>
      <c r="F205" s="362" t="s">
        <v>13</v>
      </c>
      <c r="G205" s="347"/>
      <c r="H205" s="358"/>
      <c r="I205" s="359"/>
      <c r="J205" s="360"/>
      <c r="K205" s="359"/>
      <c r="L205" s="359"/>
      <c r="M205" s="359"/>
      <c r="N205" s="360"/>
    </row>
    <row r="206" spans="1:16" ht="20.399999999999999">
      <c r="A206" s="345"/>
      <c r="B206" s="348"/>
      <c r="C206" s="351"/>
      <c r="D206" s="361"/>
      <c r="E206" s="361"/>
      <c r="F206" s="362"/>
      <c r="G206" s="348"/>
      <c r="H206" s="45" t="s">
        <v>14</v>
      </c>
      <c r="I206" s="46" t="s">
        <v>15</v>
      </c>
      <c r="J206" s="46" t="s">
        <v>16</v>
      </c>
      <c r="K206" s="46" t="s">
        <v>17</v>
      </c>
      <c r="L206" s="46" t="s">
        <v>18</v>
      </c>
      <c r="M206" s="46" t="s">
        <v>19</v>
      </c>
      <c r="N206" s="46" t="s">
        <v>20</v>
      </c>
    </row>
    <row r="207" spans="1:16" ht="32.25" customHeight="1">
      <c r="A207" s="49"/>
      <c r="B207" s="130" t="s">
        <v>152</v>
      </c>
      <c r="C207" s="124"/>
      <c r="D207" s="52"/>
      <c r="E207" s="52"/>
      <c r="F207" s="52"/>
      <c r="G207" s="52"/>
      <c r="H207" s="53"/>
      <c r="I207" s="52"/>
      <c r="J207" s="52"/>
      <c r="K207" s="52"/>
      <c r="L207" s="52"/>
      <c r="M207" s="52"/>
      <c r="N207" s="52"/>
    </row>
    <row r="208" spans="1:16" ht="24.75" customHeight="1">
      <c r="A208" s="49"/>
      <c r="B208" s="66" t="s">
        <v>22</v>
      </c>
      <c r="C208" s="67"/>
      <c r="D208" s="52"/>
      <c r="E208" s="52"/>
      <c r="F208" s="52"/>
      <c r="G208" s="52"/>
      <c r="H208" s="53"/>
      <c r="I208" s="52"/>
      <c r="J208" s="52"/>
      <c r="K208" s="52"/>
      <c r="L208" s="52"/>
      <c r="M208" s="52"/>
      <c r="N208" s="52"/>
    </row>
    <row r="209" spans="1:15" ht="21">
      <c r="A209" s="49"/>
      <c r="B209" s="50" t="s">
        <v>68</v>
      </c>
      <c r="C209" s="51"/>
      <c r="D209" s="52"/>
      <c r="E209" s="52"/>
      <c r="F209" s="52"/>
      <c r="G209" s="52"/>
      <c r="H209" s="53"/>
      <c r="I209" s="52"/>
      <c r="J209" s="52"/>
      <c r="K209" s="52"/>
      <c r="L209" s="52"/>
      <c r="M209" s="52"/>
      <c r="N209" s="52"/>
    </row>
    <row r="210" spans="1:15" ht="58.5" customHeight="1">
      <c r="A210" s="49" t="s">
        <v>149</v>
      </c>
      <c r="B210" s="86" t="s">
        <v>150</v>
      </c>
      <c r="C210" s="59">
        <v>250</v>
      </c>
      <c r="D210" s="52">
        <v>8.69</v>
      </c>
      <c r="E210" s="52">
        <v>14.89</v>
      </c>
      <c r="F210" s="52">
        <v>48.63</v>
      </c>
      <c r="G210" s="64">
        <v>361.5</v>
      </c>
      <c r="H210" s="53">
        <v>0</v>
      </c>
      <c r="I210" s="52">
        <v>0.23</v>
      </c>
      <c r="J210" s="64">
        <v>1.48</v>
      </c>
      <c r="K210" s="56">
        <v>165.3</v>
      </c>
      <c r="L210" s="56">
        <v>87.26</v>
      </c>
      <c r="M210" s="56">
        <v>286</v>
      </c>
      <c r="N210" s="52">
        <v>3.9</v>
      </c>
    </row>
    <row r="211" spans="1:15" ht="29.25" customHeight="1">
      <c r="A211" s="15" t="s">
        <v>28</v>
      </c>
      <c r="B211" s="14" t="s">
        <v>29</v>
      </c>
      <c r="C211" s="52">
        <v>50</v>
      </c>
      <c r="D211" s="8">
        <v>10.11</v>
      </c>
      <c r="E211" s="8">
        <v>5.33</v>
      </c>
      <c r="F211" s="8">
        <v>54.6</v>
      </c>
      <c r="G211" s="8">
        <v>133.97999999999999</v>
      </c>
      <c r="H211" s="9">
        <v>0.03</v>
      </c>
      <c r="I211" s="8">
        <v>0</v>
      </c>
      <c r="J211" s="8">
        <v>0.42</v>
      </c>
      <c r="K211" s="8">
        <v>163.98</v>
      </c>
      <c r="L211" s="8">
        <v>11.64</v>
      </c>
      <c r="M211" s="8">
        <v>106.5</v>
      </c>
      <c r="N211" s="8">
        <v>0.48</v>
      </c>
    </row>
    <row r="212" spans="1:15" ht="55.5" customHeight="1">
      <c r="A212" s="58" t="s">
        <v>101</v>
      </c>
      <c r="B212" s="57" t="s">
        <v>102</v>
      </c>
      <c r="C212" s="57">
        <v>200</v>
      </c>
      <c r="D212" s="52">
        <v>3.55</v>
      </c>
      <c r="E212" s="52">
        <v>3.38</v>
      </c>
      <c r="F212" s="52">
        <v>24.9</v>
      </c>
      <c r="G212" s="52">
        <v>139</v>
      </c>
      <c r="H212" s="53">
        <v>0.02</v>
      </c>
      <c r="I212" s="52">
        <v>0.04</v>
      </c>
      <c r="J212" s="52">
        <v>1.3</v>
      </c>
      <c r="K212" s="52">
        <v>125.4</v>
      </c>
      <c r="L212" s="52">
        <v>14</v>
      </c>
      <c r="M212" s="52">
        <v>102</v>
      </c>
      <c r="N212" s="52">
        <v>0.46</v>
      </c>
    </row>
    <row r="213" spans="1:15" ht="21">
      <c r="A213" s="49"/>
      <c r="B213" s="49" t="s">
        <v>134</v>
      </c>
      <c r="C213" s="60">
        <f t="shared" ref="C213:N213" si="29">SUM(C210:C212)</f>
        <v>500</v>
      </c>
      <c r="D213" s="49">
        <f t="shared" si="29"/>
        <v>22.349999999999998</v>
      </c>
      <c r="E213" s="49">
        <f t="shared" si="29"/>
        <v>23.599999999999998</v>
      </c>
      <c r="F213" s="49">
        <f t="shared" si="29"/>
        <v>128.13</v>
      </c>
      <c r="G213" s="49">
        <f t="shared" si="29"/>
        <v>634.48</v>
      </c>
      <c r="H213" s="61">
        <f t="shared" si="29"/>
        <v>0.05</v>
      </c>
      <c r="I213" s="49">
        <f t="shared" si="29"/>
        <v>0.27</v>
      </c>
      <c r="J213" s="49">
        <f t="shared" si="29"/>
        <v>3.2</v>
      </c>
      <c r="K213" s="49">
        <f t="shared" si="29"/>
        <v>454.67999999999995</v>
      </c>
      <c r="L213" s="49">
        <f t="shared" si="29"/>
        <v>112.9</v>
      </c>
      <c r="M213" s="49">
        <f t="shared" si="29"/>
        <v>494.5</v>
      </c>
      <c r="N213" s="49">
        <f t="shared" si="29"/>
        <v>4.84</v>
      </c>
    </row>
    <row r="214" spans="1:15" ht="21">
      <c r="A214" s="49"/>
      <c r="B214" s="50" t="s">
        <v>33</v>
      </c>
      <c r="C214" s="52"/>
      <c r="D214" s="49"/>
      <c r="E214" s="49"/>
      <c r="F214" s="49"/>
      <c r="G214" s="49"/>
      <c r="H214" s="61"/>
      <c r="I214" s="49"/>
      <c r="J214" s="49"/>
      <c r="K214" s="49"/>
      <c r="L214" s="49"/>
      <c r="M214" s="49"/>
      <c r="N214" s="49"/>
    </row>
    <row r="215" spans="1:15" ht="21">
      <c r="A215" s="49" t="s">
        <v>199</v>
      </c>
      <c r="B215" s="62" t="s">
        <v>73</v>
      </c>
      <c r="C215" s="79">
        <v>200</v>
      </c>
      <c r="D215" s="49">
        <v>3</v>
      </c>
      <c r="E215" s="49">
        <v>1</v>
      </c>
      <c r="F215" s="49">
        <v>42</v>
      </c>
      <c r="G215" s="49">
        <v>192</v>
      </c>
      <c r="H215" s="61">
        <v>0</v>
      </c>
      <c r="I215" s="49">
        <v>0.08</v>
      </c>
      <c r="J215" s="49">
        <v>20</v>
      </c>
      <c r="K215" s="49">
        <v>16</v>
      </c>
      <c r="L215" s="49">
        <v>84</v>
      </c>
      <c r="M215" s="49">
        <v>56</v>
      </c>
      <c r="N215" s="49">
        <v>1.2</v>
      </c>
    </row>
    <row r="216" spans="1:15" ht="21">
      <c r="A216" s="49"/>
      <c r="B216" s="49" t="s">
        <v>35</v>
      </c>
      <c r="C216" s="57">
        <f t="shared" ref="C216:N216" si="30">SUM(C215:C215)</f>
        <v>200</v>
      </c>
      <c r="D216" s="57">
        <f t="shared" si="30"/>
        <v>3</v>
      </c>
      <c r="E216" s="57">
        <f t="shared" si="30"/>
        <v>1</v>
      </c>
      <c r="F216" s="57">
        <f t="shared" si="30"/>
        <v>42</v>
      </c>
      <c r="G216" s="57">
        <f t="shared" si="30"/>
        <v>192</v>
      </c>
      <c r="H216" s="57">
        <f t="shared" si="30"/>
        <v>0</v>
      </c>
      <c r="I216" s="57">
        <f t="shared" si="30"/>
        <v>0.08</v>
      </c>
      <c r="J216" s="57">
        <f t="shared" si="30"/>
        <v>20</v>
      </c>
      <c r="K216" s="57">
        <f t="shared" si="30"/>
        <v>16</v>
      </c>
      <c r="L216" s="57">
        <f t="shared" si="30"/>
        <v>84</v>
      </c>
      <c r="M216" s="57">
        <f t="shared" si="30"/>
        <v>56</v>
      </c>
      <c r="N216" s="57">
        <f t="shared" si="30"/>
        <v>1.2</v>
      </c>
    </row>
    <row r="217" spans="1:15" ht="21">
      <c r="A217" s="49"/>
      <c r="B217" s="50" t="s">
        <v>36</v>
      </c>
      <c r="C217" s="51"/>
      <c r="D217" s="52"/>
      <c r="E217" s="52"/>
      <c r="F217" s="52"/>
      <c r="G217" s="52"/>
      <c r="H217" s="53"/>
      <c r="I217" s="52"/>
      <c r="J217" s="52"/>
      <c r="K217" s="52"/>
      <c r="L217" s="52"/>
      <c r="M217" s="56"/>
      <c r="N217" s="52"/>
    </row>
    <row r="218" spans="1:15" ht="62.25" customHeight="1">
      <c r="A218" s="49" t="s">
        <v>117</v>
      </c>
      <c r="B218" s="86" t="s">
        <v>118</v>
      </c>
      <c r="C218" s="59" t="s">
        <v>76</v>
      </c>
      <c r="D218" s="65">
        <v>1.75</v>
      </c>
      <c r="E218" s="65">
        <v>4.9000000000000004</v>
      </c>
      <c r="F218" s="65">
        <v>8.48</v>
      </c>
      <c r="G218" s="123">
        <v>84.75</v>
      </c>
      <c r="H218" s="78">
        <v>0</v>
      </c>
      <c r="I218" s="65">
        <v>0.06</v>
      </c>
      <c r="J218" s="123">
        <v>18.5</v>
      </c>
      <c r="K218" s="80">
        <v>43.33</v>
      </c>
      <c r="L218" s="80">
        <v>22.3</v>
      </c>
      <c r="M218" s="80">
        <v>47.63</v>
      </c>
      <c r="N218" s="65">
        <v>0.8</v>
      </c>
    </row>
    <row r="219" spans="1:15" ht="21">
      <c r="A219" s="49" t="s">
        <v>155</v>
      </c>
      <c r="B219" s="65" t="s">
        <v>156</v>
      </c>
      <c r="C219" s="52" t="s">
        <v>218</v>
      </c>
      <c r="D219" s="65">
        <v>28.35</v>
      </c>
      <c r="E219" s="65">
        <v>23.92</v>
      </c>
      <c r="F219" s="65">
        <v>50.17</v>
      </c>
      <c r="G219" s="65">
        <v>528.79999999999995</v>
      </c>
      <c r="H219" s="78">
        <v>67.47</v>
      </c>
      <c r="I219" s="65">
        <v>0.08</v>
      </c>
      <c r="J219" s="65">
        <v>0.77</v>
      </c>
      <c r="K219" s="80">
        <v>63.19</v>
      </c>
      <c r="L219" s="65">
        <v>65.2</v>
      </c>
      <c r="M219" s="65">
        <v>278.39999999999998</v>
      </c>
      <c r="N219" s="65">
        <v>2.93</v>
      </c>
    </row>
    <row r="220" spans="1:15" ht="33.75" customHeight="1">
      <c r="A220" s="5" t="s">
        <v>202</v>
      </c>
      <c r="B220" s="38" t="s">
        <v>58</v>
      </c>
      <c r="C220" s="57">
        <v>100</v>
      </c>
      <c r="D220" s="65">
        <v>1.1000000000000001</v>
      </c>
      <c r="E220" s="65">
        <v>0</v>
      </c>
      <c r="F220" s="65">
        <v>0</v>
      </c>
      <c r="G220" s="65">
        <v>13</v>
      </c>
      <c r="H220" s="78">
        <v>0</v>
      </c>
      <c r="I220" s="65">
        <v>0</v>
      </c>
      <c r="J220" s="65">
        <v>10</v>
      </c>
      <c r="K220" s="65">
        <v>14</v>
      </c>
      <c r="L220" s="65">
        <v>20</v>
      </c>
      <c r="M220" s="65">
        <v>26</v>
      </c>
      <c r="N220" s="65">
        <v>0.9</v>
      </c>
    </row>
    <row r="221" spans="1:15" ht="32.25" customHeight="1">
      <c r="A221" s="5" t="s">
        <v>202</v>
      </c>
      <c r="B221" s="38" t="s">
        <v>57</v>
      </c>
      <c r="C221" s="57">
        <v>100</v>
      </c>
      <c r="D221" s="57"/>
      <c r="E221" s="52">
        <v>0.8</v>
      </c>
      <c r="F221" s="52">
        <v>0</v>
      </c>
      <c r="G221" s="52">
        <v>1.6659999999999999</v>
      </c>
      <c r="H221" s="52">
        <v>13</v>
      </c>
      <c r="I221" s="53">
        <v>0</v>
      </c>
      <c r="J221" s="52">
        <v>0</v>
      </c>
      <c r="K221" s="52">
        <v>5</v>
      </c>
      <c r="L221" s="52">
        <v>23</v>
      </c>
      <c r="M221" s="52">
        <v>14</v>
      </c>
      <c r="N221" s="52">
        <v>24</v>
      </c>
      <c r="O221" s="52">
        <v>0.6</v>
      </c>
    </row>
    <row r="222" spans="1:15" ht="30.75" customHeight="1">
      <c r="A222" s="49" t="s">
        <v>30</v>
      </c>
      <c r="B222" s="17" t="s">
        <v>43</v>
      </c>
      <c r="C222" s="57">
        <v>60</v>
      </c>
      <c r="D222" s="52">
        <v>3</v>
      </c>
      <c r="E222" s="52">
        <f>1.2*C222/100</f>
        <v>0.72</v>
      </c>
      <c r="F222" s="52">
        <f>34.2*C222/100</f>
        <v>20.52</v>
      </c>
      <c r="G222" s="64">
        <f>181*C222/100</f>
        <v>108.6</v>
      </c>
      <c r="H222" s="53">
        <v>0</v>
      </c>
      <c r="I222" s="52">
        <f>0.11*C222/100</f>
        <v>6.6000000000000003E-2</v>
      </c>
      <c r="J222" s="64">
        <v>0</v>
      </c>
      <c r="K222" s="56">
        <f>34*C222/100</f>
        <v>20.399999999999999</v>
      </c>
      <c r="L222" s="56">
        <f>41*C222/100</f>
        <v>24.6</v>
      </c>
      <c r="M222" s="56">
        <f>120*C222/100</f>
        <v>72</v>
      </c>
      <c r="N222" s="52">
        <f>2.3*C222/100</f>
        <v>1.38</v>
      </c>
    </row>
    <row r="223" spans="1:15" ht="24.75" customHeight="1">
      <c r="A223" s="49" t="s">
        <v>30</v>
      </c>
      <c r="B223" s="54" t="s">
        <v>44</v>
      </c>
      <c r="C223" s="57">
        <v>100</v>
      </c>
      <c r="D223" s="52">
        <f>7.7*C223/100</f>
        <v>7.7</v>
      </c>
      <c r="E223" s="52">
        <f>3*C223/100</f>
        <v>3</v>
      </c>
      <c r="F223" s="52">
        <f>49.8*C223/100</f>
        <v>49.8</v>
      </c>
      <c r="G223" s="64">
        <f>262*C223/100</f>
        <v>262</v>
      </c>
      <c r="H223" s="53">
        <v>0</v>
      </c>
      <c r="I223" s="52">
        <f>0.16*C223/100</f>
        <v>0.16</v>
      </c>
      <c r="J223" s="52">
        <v>0</v>
      </c>
      <c r="K223" s="52">
        <f>26*C223/100</f>
        <v>26</v>
      </c>
      <c r="L223" s="52">
        <f>35*C223/100</f>
        <v>35</v>
      </c>
      <c r="M223" s="52">
        <f>83*C223/100</f>
        <v>83</v>
      </c>
      <c r="N223" s="52">
        <f>1.6*C223/100</f>
        <v>1.6</v>
      </c>
    </row>
    <row r="224" spans="1:15" ht="43.5" customHeight="1">
      <c r="A224" s="121" t="s">
        <v>41</v>
      </c>
      <c r="B224" s="83" t="s">
        <v>42</v>
      </c>
      <c r="C224" s="83">
        <v>200</v>
      </c>
      <c r="D224" s="84">
        <v>0.8</v>
      </c>
      <c r="E224" s="84">
        <v>0</v>
      </c>
      <c r="F224" s="84">
        <v>19.98</v>
      </c>
      <c r="G224" s="84">
        <v>104</v>
      </c>
      <c r="H224" s="85">
        <v>0</v>
      </c>
      <c r="I224" s="84">
        <v>0</v>
      </c>
      <c r="J224" s="84">
        <v>0.24</v>
      </c>
      <c r="K224" s="84">
        <v>0.4</v>
      </c>
      <c r="L224" s="84">
        <v>0</v>
      </c>
      <c r="M224" s="84">
        <v>0</v>
      </c>
      <c r="N224" s="84">
        <v>0.03</v>
      </c>
    </row>
    <row r="225" spans="1:16" ht="21">
      <c r="A225" s="49"/>
      <c r="B225" s="49" t="s">
        <v>45</v>
      </c>
      <c r="C225" s="58">
        <v>1115</v>
      </c>
      <c r="D225" s="49">
        <f t="shared" ref="D225:N225" si="31">SUM(D218:D224)</f>
        <v>42.7</v>
      </c>
      <c r="E225" s="49">
        <f t="shared" si="31"/>
        <v>33.340000000000003</v>
      </c>
      <c r="F225" s="49">
        <f t="shared" si="31"/>
        <v>148.94999999999999</v>
      </c>
      <c r="G225" s="49">
        <f t="shared" si="31"/>
        <v>1102.816</v>
      </c>
      <c r="H225" s="61">
        <f t="shared" si="31"/>
        <v>80.47</v>
      </c>
      <c r="I225" s="49">
        <f t="shared" si="31"/>
        <v>0.36599999999999999</v>
      </c>
      <c r="J225" s="49">
        <f t="shared" si="31"/>
        <v>29.509999999999998</v>
      </c>
      <c r="K225" s="49">
        <f t="shared" si="31"/>
        <v>172.32</v>
      </c>
      <c r="L225" s="49">
        <f t="shared" si="31"/>
        <v>190.1</v>
      </c>
      <c r="M225" s="49">
        <f t="shared" si="31"/>
        <v>521.03</v>
      </c>
      <c r="N225" s="49">
        <f t="shared" si="31"/>
        <v>31.640000000000004</v>
      </c>
    </row>
    <row r="226" spans="1:16" ht="21">
      <c r="A226" s="49"/>
      <c r="B226" s="50" t="s">
        <v>46</v>
      </c>
      <c r="C226" s="51"/>
      <c r="D226" s="52"/>
      <c r="E226" s="52"/>
      <c r="F226" s="52"/>
      <c r="G226" s="52"/>
      <c r="H226" s="53"/>
      <c r="I226" s="52"/>
      <c r="J226" s="52"/>
      <c r="K226" s="52"/>
      <c r="L226" s="52"/>
      <c r="M226" s="52"/>
      <c r="N226" s="52"/>
    </row>
    <row r="227" spans="1:16" ht="33.75" customHeight="1">
      <c r="A227" s="49" t="s">
        <v>85</v>
      </c>
      <c r="B227" s="54" t="s">
        <v>86</v>
      </c>
      <c r="C227" s="55">
        <v>150</v>
      </c>
      <c r="D227" s="65">
        <v>10.925000000000001</v>
      </c>
      <c r="E227" s="65">
        <v>18.774999999999999</v>
      </c>
      <c r="F227" s="65">
        <v>80.875</v>
      </c>
      <c r="G227" s="65">
        <v>537</v>
      </c>
      <c r="H227" s="78">
        <v>6</v>
      </c>
      <c r="I227" s="65">
        <v>7</v>
      </c>
      <c r="J227" s="65">
        <v>0</v>
      </c>
      <c r="K227" s="65">
        <v>29.7</v>
      </c>
      <c r="L227" s="65">
        <v>41.1</v>
      </c>
      <c r="M227" s="65">
        <v>105</v>
      </c>
      <c r="N227" s="65">
        <v>1.95</v>
      </c>
    </row>
    <row r="228" spans="1:16" ht="79.5" customHeight="1">
      <c r="A228" s="49" t="s">
        <v>30</v>
      </c>
      <c r="B228" s="131" t="s">
        <v>157</v>
      </c>
      <c r="C228" s="132">
        <v>200</v>
      </c>
      <c r="D228" s="133">
        <v>5.6</v>
      </c>
      <c r="E228" s="133">
        <v>6.4</v>
      </c>
      <c r="F228" s="133">
        <v>9.4</v>
      </c>
      <c r="G228" s="133">
        <v>116</v>
      </c>
      <c r="H228" s="134">
        <v>0.04</v>
      </c>
      <c r="I228" s="135">
        <v>0.08</v>
      </c>
      <c r="J228" s="65">
        <v>2.6</v>
      </c>
      <c r="K228" s="65">
        <v>240</v>
      </c>
      <c r="L228" s="65">
        <v>28</v>
      </c>
      <c r="M228" s="65">
        <v>180</v>
      </c>
      <c r="N228" s="65">
        <v>0.2</v>
      </c>
    </row>
    <row r="229" spans="1:16" ht="21">
      <c r="A229" s="49"/>
      <c r="B229" s="49" t="s">
        <v>51</v>
      </c>
      <c r="C229" s="77">
        <f>SUM(C227:C228)</f>
        <v>350</v>
      </c>
      <c r="D229" s="49">
        <f>SUM(D227:D228)</f>
        <v>16.524999999999999</v>
      </c>
      <c r="E229" s="49">
        <f t="shared" ref="E229:N229" si="32">SUM(E227:E228)</f>
        <v>25.174999999999997</v>
      </c>
      <c r="F229" s="49">
        <f t="shared" si="32"/>
        <v>90.275000000000006</v>
      </c>
      <c r="G229" s="49">
        <f t="shared" si="32"/>
        <v>653</v>
      </c>
      <c r="H229" s="61">
        <f t="shared" si="32"/>
        <v>6.04</v>
      </c>
      <c r="I229" s="49">
        <f t="shared" si="32"/>
        <v>7.08</v>
      </c>
      <c r="J229" s="49">
        <f t="shared" si="32"/>
        <v>2.6</v>
      </c>
      <c r="K229" s="49">
        <f t="shared" si="32"/>
        <v>269.7</v>
      </c>
      <c r="L229" s="49">
        <f t="shared" si="32"/>
        <v>69.099999999999994</v>
      </c>
      <c r="M229" s="49">
        <f t="shared" si="32"/>
        <v>285</v>
      </c>
      <c r="N229" s="49">
        <f t="shared" si="32"/>
        <v>2.15</v>
      </c>
    </row>
    <row r="230" spans="1:16" ht="29.25" customHeight="1">
      <c r="A230" s="49"/>
      <c r="B230" s="66" t="s">
        <v>52</v>
      </c>
      <c r="C230" s="67"/>
      <c r="D230" s="52"/>
      <c r="E230" s="52"/>
      <c r="F230" s="52"/>
      <c r="G230" s="52"/>
      <c r="H230" s="53"/>
      <c r="I230" s="52"/>
      <c r="J230" s="52"/>
      <c r="K230" s="52"/>
      <c r="L230" s="52"/>
      <c r="M230" s="52"/>
      <c r="N230" s="52"/>
    </row>
    <row r="231" spans="1:16" ht="24.75" customHeight="1">
      <c r="A231" s="136" t="s">
        <v>219</v>
      </c>
      <c r="B231" s="137" t="s">
        <v>158</v>
      </c>
      <c r="C231" s="138" t="s">
        <v>159</v>
      </c>
      <c r="D231" s="138">
        <v>16.600000000000001</v>
      </c>
      <c r="E231" s="138">
        <v>17.02</v>
      </c>
      <c r="F231" s="138">
        <v>0</v>
      </c>
      <c r="G231" s="138">
        <v>221</v>
      </c>
      <c r="H231" s="138">
        <v>18</v>
      </c>
      <c r="I231" s="49">
        <v>5.8000000000000003E-2</v>
      </c>
      <c r="J231" s="49">
        <v>0.28000000000000003</v>
      </c>
      <c r="K231" s="49">
        <v>52.8</v>
      </c>
      <c r="L231" s="49">
        <v>26.1</v>
      </c>
      <c r="M231" s="49">
        <v>243.6</v>
      </c>
      <c r="N231" s="49">
        <v>0.87</v>
      </c>
    </row>
    <row r="232" spans="1:16" ht="28.5" customHeight="1">
      <c r="A232" s="136" t="s">
        <v>138</v>
      </c>
      <c r="B232" s="137" t="s">
        <v>139</v>
      </c>
      <c r="C232" s="82">
        <v>200</v>
      </c>
      <c r="D232" s="65">
        <v>3.88</v>
      </c>
      <c r="E232" s="65">
        <v>5.53</v>
      </c>
      <c r="F232" s="65">
        <v>30.13</v>
      </c>
      <c r="G232" s="65">
        <v>182.5</v>
      </c>
      <c r="H232" s="78">
        <v>25</v>
      </c>
      <c r="I232" s="65">
        <v>0.22</v>
      </c>
      <c r="J232" s="65">
        <v>27.5</v>
      </c>
      <c r="K232" s="65">
        <v>20.399999999999999</v>
      </c>
      <c r="L232" s="65">
        <v>38.5</v>
      </c>
      <c r="M232" s="65">
        <v>104.5</v>
      </c>
      <c r="N232" s="65">
        <v>1.7</v>
      </c>
    </row>
    <row r="233" spans="1:16" ht="36" customHeight="1">
      <c r="A233" s="49" t="s">
        <v>206</v>
      </c>
      <c r="B233" s="86" t="s">
        <v>160</v>
      </c>
      <c r="C233" s="70">
        <v>100</v>
      </c>
      <c r="D233" s="65">
        <v>2.29</v>
      </c>
      <c r="E233" s="65">
        <v>1.22</v>
      </c>
      <c r="F233" s="65">
        <v>5.7359999999999998</v>
      </c>
      <c r="G233" s="65">
        <v>67</v>
      </c>
      <c r="H233" s="78">
        <v>0.2</v>
      </c>
      <c r="I233" s="65">
        <v>0</v>
      </c>
      <c r="J233" s="65">
        <v>1.8</v>
      </c>
      <c r="K233" s="65">
        <v>3</v>
      </c>
      <c r="L233" s="65">
        <v>13</v>
      </c>
      <c r="M233" s="65">
        <v>46</v>
      </c>
      <c r="N233" s="65">
        <v>0.3</v>
      </c>
      <c r="O233" s="72"/>
      <c r="P233" s="72"/>
    </row>
    <row r="234" spans="1:16" ht="24" customHeight="1">
      <c r="A234" s="49" t="s">
        <v>30</v>
      </c>
      <c r="B234" s="54" t="s">
        <v>44</v>
      </c>
      <c r="C234" s="57">
        <v>50</v>
      </c>
      <c r="D234" s="52">
        <f>7.7*C234/100</f>
        <v>3.85</v>
      </c>
      <c r="E234" s="52">
        <f>3*C234/100</f>
        <v>1.5</v>
      </c>
      <c r="F234" s="52">
        <f>49.8*C234/100</f>
        <v>24.9</v>
      </c>
      <c r="G234" s="52">
        <f>262*C234/100</f>
        <v>131</v>
      </c>
      <c r="H234" s="53">
        <v>0</v>
      </c>
      <c r="I234" s="52">
        <f>0.16*C234/100</f>
        <v>0.08</v>
      </c>
      <c r="J234" s="52">
        <v>0</v>
      </c>
      <c r="K234" s="52">
        <f>26*C234/100</f>
        <v>13</v>
      </c>
      <c r="L234" s="52">
        <f>35*C234/100</f>
        <v>17.5</v>
      </c>
      <c r="M234" s="52">
        <f>83*C234/100</f>
        <v>41.5</v>
      </c>
      <c r="N234" s="52">
        <f>1.6*C234/100</f>
        <v>0.8</v>
      </c>
    </row>
    <row r="235" spans="1:16" ht="21" customHeight="1">
      <c r="A235" s="49" t="s">
        <v>30</v>
      </c>
      <c r="B235" s="17" t="s">
        <v>43</v>
      </c>
      <c r="C235" s="57">
        <v>60</v>
      </c>
      <c r="D235" s="52">
        <v>3</v>
      </c>
      <c r="E235" s="52">
        <f>1.2*C235/100</f>
        <v>0.72</v>
      </c>
      <c r="F235" s="52">
        <f>34.2*C235/100</f>
        <v>20.52</v>
      </c>
      <c r="G235" s="52">
        <f>181*C235/100</f>
        <v>108.6</v>
      </c>
      <c r="H235" s="53">
        <v>0</v>
      </c>
      <c r="I235" s="52">
        <f>0.11*C235/100</f>
        <v>6.6000000000000003E-2</v>
      </c>
      <c r="J235" s="52">
        <v>0</v>
      </c>
      <c r="K235" s="52">
        <f>34*C235/100</f>
        <v>20.399999999999999</v>
      </c>
      <c r="L235" s="52">
        <f>41*C235/100</f>
        <v>24.6</v>
      </c>
      <c r="M235" s="52">
        <f>120*C235/100</f>
        <v>72</v>
      </c>
      <c r="N235" s="52">
        <f>2.3*C235/100</f>
        <v>1.38</v>
      </c>
    </row>
    <row r="236" spans="1:16" s="72" customFormat="1" ht="36.75" customHeight="1">
      <c r="A236" s="49" t="s">
        <v>87</v>
      </c>
      <c r="B236" s="54" t="s">
        <v>88</v>
      </c>
      <c r="C236" s="57">
        <v>200</v>
      </c>
      <c r="D236" s="65">
        <v>0.7</v>
      </c>
      <c r="E236" s="65">
        <v>0.3</v>
      </c>
      <c r="F236" s="65">
        <v>20.7</v>
      </c>
      <c r="G236" s="65">
        <v>87.8</v>
      </c>
      <c r="H236" s="65">
        <v>0</v>
      </c>
      <c r="I236" s="65">
        <v>0.01</v>
      </c>
      <c r="J236" s="65">
        <v>100</v>
      </c>
      <c r="K236" s="65">
        <v>21.3</v>
      </c>
      <c r="L236" s="65">
        <v>3.4</v>
      </c>
      <c r="M236" s="80">
        <v>3.4</v>
      </c>
      <c r="N236" s="65">
        <v>0.63</v>
      </c>
    </row>
    <row r="237" spans="1:16" ht="21">
      <c r="A237" s="49"/>
      <c r="B237" s="49" t="s">
        <v>146</v>
      </c>
      <c r="C237" s="58">
        <v>732</v>
      </c>
      <c r="D237" s="49">
        <f t="shared" ref="D237:N237" si="33">SUM(D233:D236)</f>
        <v>9.84</v>
      </c>
      <c r="E237" s="49">
        <f t="shared" si="33"/>
        <v>3.7399999999999993</v>
      </c>
      <c r="F237" s="49">
        <f t="shared" si="33"/>
        <v>71.855999999999995</v>
      </c>
      <c r="G237" s="49">
        <f t="shared" si="33"/>
        <v>394.40000000000003</v>
      </c>
      <c r="H237" s="61">
        <f t="shared" si="33"/>
        <v>0.2</v>
      </c>
      <c r="I237" s="49">
        <f t="shared" si="33"/>
        <v>0.15600000000000003</v>
      </c>
      <c r="J237" s="49">
        <f t="shared" si="33"/>
        <v>101.8</v>
      </c>
      <c r="K237" s="49">
        <f t="shared" si="33"/>
        <v>57.7</v>
      </c>
      <c r="L237" s="49">
        <f t="shared" si="33"/>
        <v>58.5</v>
      </c>
      <c r="M237" s="49">
        <f t="shared" si="33"/>
        <v>162.9</v>
      </c>
      <c r="N237" s="49">
        <f t="shared" si="33"/>
        <v>3.11</v>
      </c>
    </row>
    <row r="238" spans="1:16" ht="21">
      <c r="A238" s="49"/>
      <c r="B238" s="73" t="s">
        <v>63</v>
      </c>
      <c r="C238" s="52"/>
      <c r="D238" s="49"/>
      <c r="E238" s="49"/>
      <c r="F238" s="49"/>
      <c r="G238" s="49"/>
      <c r="H238" s="61"/>
      <c r="I238" s="49"/>
      <c r="J238" s="49"/>
      <c r="K238" s="49"/>
      <c r="L238" s="49"/>
      <c r="M238" s="49"/>
      <c r="N238" s="49"/>
    </row>
    <row r="239" spans="1:16" s="72" customFormat="1" ht="38.25" customHeight="1">
      <c r="A239" s="49" t="s">
        <v>96</v>
      </c>
      <c r="B239" s="54" t="s">
        <v>97</v>
      </c>
      <c r="C239" s="57">
        <v>200</v>
      </c>
      <c r="D239" s="65">
        <v>1.8</v>
      </c>
      <c r="E239" s="65">
        <v>5</v>
      </c>
      <c r="F239" s="65">
        <v>8.4</v>
      </c>
      <c r="G239" s="65">
        <v>101.3</v>
      </c>
      <c r="H239" s="65">
        <v>4</v>
      </c>
      <c r="I239" s="65">
        <v>0.04</v>
      </c>
      <c r="J239" s="65">
        <v>0.6</v>
      </c>
      <c r="K239" s="65">
        <v>248</v>
      </c>
      <c r="L239" s="65">
        <v>28</v>
      </c>
      <c r="M239" s="65">
        <v>184</v>
      </c>
      <c r="N239" s="65">
        <v>0.2</v>
      </c>
    </row>
    <row r="240" spans="1:16" ht="21">
      <c r="A240" s="49"/>
      <c r="B240" s="49" t="s">
        <v>65</v>
      </c>
      <c r="C240" s="57">
        <v>200</v>
      </c>
      <c r="D240" s="65">
        <v>1.8</v>
      </c>
      <c r="E240" s="65">
        <v>5</v>
      </c>
      <c r="F240" s="65">
        <v>8.4</v>
      </c>
      <c r="G240" s="65">
        <v>101.3</v>
      </c>
      <c r="H240" s="65">
        <v>4</v>
      </c>
      <c r="I240" s="65">
        <v>0.04</v>
      </c>
      <c r="J240" s="65">
        <v>0.6</v>
      </c>
      <c r="K240" s="65">
        <v>248</v>
      </c>
      <c r="L240" s="65">
        <v>28</v>
      </c>
      <c r="M240" s="65">
        <v>184</v>
      </c>
      <c r="N240" s="65">
        <v>0.2</v>
      </c>
    </row>
    <row r="241" spans="1:19" ht="21">
      <c r="A241" s="49"/>
      <c r="B241" s="54"/>
      <c r="C241" s="57"/>
      <c r="D241" s="65"/>
      <c r="E241" s="65"/>
      <c r="F241" s="65"/>
      <c r="G241" s="65"/>
      <c r="H241" s="78"/>
      <c r="I241" s="65"/>
      <c r="J241" s="65"/>
      <c r="K241" s="65"/>
      <c r="L241" s="65"/>
      <c r="M241" s="65"/>
      <c r="N241" s="65"/>
    </row>
    <row r="242" spans="1:19" ht="21">
      <c r="A242" s="49"/>
      <c r="B242" s="49" t="s">
        <v>66</v>
      </c>
      <c r="C242" s="77">
        <f t="shared" ref="C242:N242" si="34">SUM(C213+C216+C225+C229+C237+C240)</f>
        <v>3097</v>
      </c>
      <c r="D242" s="126">
        <f t="shared" si="34"/>
        <v>96.214999999999989</v>
      </c>
      <c r="E242" s="126">
        <f t="shared" si="34"/>
        <v>91.85499999999999</v>
      </c>
      <c r="F242" s="126">
        <f t="shared" si="34"/>
        <v>489.61099999999999</v>
      </c>
      <c r="G242" s="126">
        <f t="shared" si="34"/>
        <v>3077.9960000000005</v>
      </c>
      <c r="H242" s="126">
        <f t="shared" si="34"/>
        <v>90.76</v>
      </c>
      <c r="I242" s="126">
        <f t="shared" si="34"/>
        <v>7.992</v>
      </c>
      <c r="J242" s="126">
        <f t="shared" si="34"/>
        <v>157.70999999999998</v>
      </c>
      <c r="K242" s="126">
        <f t="shared" si="34"/>
        <v>1218.4000000000001</v>
      </c>
      <c r="L242" s="126">
        <f t="shared" si="34"/>
        <v>542.6</v>
      </c>
      <c r="M242" s="126">
        <f t="shared" si="34"/>
        <v>1703.43</v>
      </c>
      <c r="N242" s="126">
        <f t="shared" si="34"/>
        <v>43.140000000000008</v>
      </c>
    </row>
    <row r="243" spans="1:19" ht="21">
      <c r="A243" s="49"/>
      <c r="B243" s="120"/>
      <c r="C243" s="57"/>
      <c r="D243" s="52"/>
      <c r="E243" s="52"/>
      <c r="F243" s="52"/>
      <c r="G243" s="52"/>
      <c r="H243" s="53"/>
      <c r="I243" s="52"/>
      <c r="J243" s="52"/>
      <c r="K243" s="52"/>
      <c r="L243" s="52"/>
      <c r="M243" s="52"/>
      <c r="N243" s="52"/>
    </row>
    <row r="244" spans="1:19">
      <c r="A244" s="114"/>
      <c r="B244" s="172"/>
      <c r="C244" s="171"/>
      <c r="D244" s="172"/>
      <c r="E244" s="172"/>
      <c r="F244" s="172"/>
      <c r="G244" s="172"/>
      <c r="H244" s="173"/>
      <c r="I244" s="172"/>
      <c r="J244" s="172"/>
      <c r="K244" s="172"/>
      <c r="L244" s="172"/>
      <c r="M244" s="172"/>
      <c r="N244" s="172"/>
    </row>
    <row r="245" spans="1:19" ht="20.399999999999999">
      <c r="A245" s="343" t="s">
        <v>4</v>
      </c>
      <c r="B245" s="346" t="s">
        <v>5</v>
      </c>
      <c r="C245" s="349" t="s">
        <v>6</v>
      </c>
      <c r="D245" s="352" t="s">
        <v>7</v>
      </c>
      <c r="E245" s="353"/>
      <c r="F245" s="354"/>
      <c r="G245" s="346" t="s">
        <v>8</v>
      </c>
      <c r="H245" s="355" t="s">
        <v>9</v>
      </c>
      <c r="I245" s="356"/>
      <c r="J245" s="357"/>
      <c r="K245" s="356" t="s">
        <v>10</v>
      </c>
      <c r="L245" s="356"/>
      <c r="M245" s="356"/>
      <c r="N245" s="357"/>
    </row>
    <row r="246" spans="1:19">
      <c r="A246" s="344"/>
      <c r="B246" s="347"/>
      <c r="C246" s="350"/>
      <c r="D246" s="361" t="s">
        <v>11</v>
      </c>
      <c r="E246" s="361" t="s">
        <v>12</v>
      </c>
      <c r="F246" s="362" t="s">
        <v>13</v>
      </c>
      <c r="G246" s="347"/>
      <c r="H246" s="358"/>
      <c r="I246" s="359"/>
      <c r="J246" s="360"/>
      <c r="K246" s="359"/>
      <c r="L246" s="359"/>
      <c r="M246" s="359"/>
      <c r="N246" s="360"/>
    </row>
    <row r="247" spans="1:19" ht="27" customHeight="1">
      <c r="A247" s="345"/>
      <c r="B247" s="348"/>
      <c r="C247" s="351"/>
      <c r="D247" s="361"/>
      <c r="E247" s="361"/>
      <c r="F247" s="362"/>
      <c r="G247" s="348"/>
      <c r="H247" s="45" t="s">
        <v>14</v>
      </c>
      <c r="I247" s="46" t="s">
        <v>15</v>
      </c>
      <c r="J247" s="46" t="s">
        <v>16</v>
      </c>
      <c r="K247" s="46" t="s">
        <v>17</v>
      </c>
      <c r="L247" s="46" t="s">
        <v>18</v>
      </c>
      <c r="M247" s="46" t="s">
        <v>19</v>
      </c>
      <c r="N247" s="46" t="s">
        <v>20</v>
      </c>
    </row>
    <row r="248" spans="1:19" ht="20.25" customHeight="1">
      <c r="A248" s="185"/>
      <c r="B248" s="47" t="s">
        <v>152</v>
      </c>
      <c r="C248" s="48"/>
      <c r="D248" s="183"/>
      <c r="E248" s="183"/>
      <c r="F248" s="184"/>
      <c r="G248" s="186"/>
      <c r="H248" s="45"/>
      <c r="I248" s="46"/>
      <c r="J248" s="46"/>
      <c r="K248" s="46"/>
      <c r="L248" s="46"/>
      <c r="M248" s="46"/>
      <c r="N248" s="46"/>
    </row>
    <row r="249" spans="1:19" ht="20.25" customHeight="1">
      <c r="A249" s="49"/>
      <c r="B249" s="66" t="s">
        <v>67</v>
      </c>
      <c r="C249" s="67"/>
      <c r="D249" s="52"/>
      <c r="E249" s="52"/>
      <c r="F249" s="52"/>
      <c r="G249" s="52"/>
      <c r="H249" s="53"/>
      <c r="I249" s="52"/>
      <c r="J249" s="52"/>
      <c r="K249" s="52"/>
      <c r="L249" s="52"/>
      <c r="M249" s="52"/>
      <c r="N249" s="52"/>
    </row>
    <row r="250" spans="1:19" ht="20.25" customHeight="1">
      <c r="A250" s="49"/>
      <c r="B250" s="50" t="s">
        <v>68</v>
      </c>
      <c r="C250" s="51"/>
      <c r="D250" s="52"/>
      <c r="E250" s="52"/>
      <c r="F250" s="52"/>
      <c r="G250" s="52"/>
      <c r="H250" s="53"/>
      <c r="I250" s="52"/>
      <c r="J250" s="52"/>
      <c r="K250" s="52"/>
      <c r="L250" s="52"/>
      <c r="M250" s="52"/>
      <c r="N250" s="52"/>
    </row>
    <row r="251" spans="1:19" ht="39.75" customHeight="1">
      <c r="A251" s="58" t="s">
        <v>147</v>
      </c>
      <c r="B251" s="122" t="s">
        <v>148</v>
      </c>
      <c r="C251" s="63" t="s">
        <v>228</v>
      </c>
      <c r="D251" s="65">
        <v>19.2</v>
      </c>
      <c r="E251" s="65">
        <v>35.64</v>
      </c>
      <c r="F251" s="65">
        <v>3</v>
      </c>
      <c r="G251" s="65">
        <v>409.95</v>
      </c>
      <c r="H251" s="78">
        <v>445.95</v>
      </c>
      <c r="I251" s="65">
        <v>0.12</v>
      </c>
      <c r="J251" s="65">
        <v>0.36</v>
      </c>
      <c r="K251" s="65">
        <v>317.39999999999998</v>
      </c>
      <c r="L251" s="65">
        <v>28.05</v>
      </c>
      <c r="M251" s="65">
        <v>380.4</v>
      </c>
      <c r="N251" s="65">
        <v>3.15</v>
      </c>
      <c r="P251" s="72"/>
      <c r="Q251" s="72"/>
      <c r="R251" s="72"/>
      <c r="S251" s="72"/>
    </row>
    <row r="252" spans="1:19" ht="20.25" customHeight="1">
      <c r="A252" s="49" t="s">
        <v>30</v>
      </c>
      <c r="B252" s="57" t="s">
        <v>3</v>
      </c>
      <c r="C252" s="70">
        <v>100</v>
      </c>
      <c r="D252" s="65">
        <v>1.7</v>
      </c>
      <c r="E252" s="65">
        <v>8.9</v>
      </c>
      <c r="F252" s="65">
        <v>7.5</v>
      </c>
      <c r="G252" s="65">
        <v>119</v>
      </c>
      <c r="H252" s="78">
        <v>0</v>
      </c>
      <c r="I252" s="65">
        <v>0</v>
      </c>
      <c r="J252" s="65">
        <v>7</v>
      </c>
      <c r="K252" s="65">
        <v>41</v>
      </c>
      <c r="L252" s="65">
        <v>15</v>
      </c>
      <c r="M252" s="65">
        <v>37</v>
      </c>
      <c r="N252" s="65">
        <v>0.7</v>
      </c>
      <c r="P252" s="72"/>
      <c r="Q252" s="72"/>
    </row>
    <row r="253" spans="1:19" ht="39" customHeight="1">
      <c r="A253" s="58" t="s">
        <v>208</v>
      </c>
      <c r="B253" s="54" t="s">
        <v>72</v>
      </c>
      <c r="C253" s="55">
        <v>20</v>
      </c>
      <c r="D253" s="65">
        <v>0</v>
      </c>
      <c r="E253" s="65">
        <v>14.4</v>
      </c>
      <c r="F253" s="65">
        <v>0.26</v>
      </c>
      <c r="G253" s="65">
        <v>132.19999999999999</v>
      </c>
      <c r="H253" s="78">
        <v>0.1</v>
      </c>
      <c r="I253" s="65">
        <v>0</v>
      </c>
      <c r="J253" s="65">
        <v>0</v>
      </c>
      <c r="K253" s="65">
        <v>4.4000000000000004</v>
      </c>
      <c r="L253" s="65">
        <v>0.6</v>
      </c>
      <c r="M253" s="65">
        <v>3.8</v>
      </c>
      <c r="N253" s="65">
        <v>0.04</v>
      </c>
      <c r="P253" s="72"/>
      <c r="Q253" s="72"/>
    </row>
    <row r="254" spans="1:19" ht="20.25" customHeight="1">
      <c r="A254" s="58" t="s">
        <v>30</v>
      </c>
      <c r="B254" s="54" t="s">
        <v>31</v>
      </c>
      <c r="C254" s="57">
        <v>50</v>
      </c>
      <c r="D254" s="52">
        <f>7.7*C254/100</f>
        <v>3.85</v>
      </c>
      <c r="E254" s="52">
        <f>3*C254/100</f>
        <v>1.5</v>
      </c>
      <c r="F254" s="52">
        <f>49.8*C254/100</f>
        <v>24.9</v>
      </c>
      <c r="G254" s="52">
        <f>262*C254/100</f>
        <v>131</v>
      </c>
      <c r="H254" s="53">
        <v>0</v>
      </c>
      <c r="I254" s="52">
        <f>0.16*C254/100</f>
        <v>0.08</v>
      </c>
      <c r="J254" s="52">
        <v>0</v>
      </c>
      <c r="K254" s="52">
        <f>26*C254/100</f>
        <v>13</v>
      </c>
      <c r="L254" s="52">
        <f>35*C254/100</f>
        <v>17.5</v>
      </c>
      <c r="M254" s="52">
        <f>83*C254/100</f>
        <v>41.5</v>
      </c>
      <c r="N254" s="52">
        <f>1.6*C254/100</f>
        <v>0.8</v>
      </c>
    </row>
    <row r="255" spans="1:19" ht="20.25" customHeight="1">
      <c r="A255" s="49" t="s">
        <v>59</v>
      </c>
      <c r="B255" s="54" t="s">
        <v>60</v>
      </c>
      <c r="C255" s="59" t="s">
        <v>61</v>
      </c>
      <c r="D255" s="65">
        <v>0</v>
      </c>
      <c r="E255" s="65">
        <v>0</v>
      </c>
      <c r="F255" s="65">
        <v>11.3</v>
      </c>
      <c r="G255" s="65">
        <v>45.6</v>
      </c>
      <c r="H255" s="78">
        <v>0</v>
      </c>
      <c r="I255" s="65">
        <v>0</v>
      </c>
      <c r="J255" s="65">
        <v>3.1</v>
      </c>
      <c r="K255" s="65">
        <v>14.2</v>
      </c>
      <c r="L255" s="65">
        <v>2.4</v>
      </c>
      <c r="M255" s="80">
        <v>4.4000000000000004</v>
      </c>
      <c r="N255" s="65">
        <v>0.36</v>
      </c>
    </row>
    <row r="256" spans="1:19" ht="20.25" customHeight="1">
      <c r="A256" s="49"/>
      <c r="B256" s="49" t="s">
        <v>134</v>
      </c>
      <c r="C256" s="58">
        <v>552</v>
      </c>
      <c r="D256" s="49">
        <f>SUM(D251:D255)</f>
        <v>24.75</v>
      </c>
      <c r="E256" s="49">
        <f t="shared" ref="E256:N256" si="35">SUM(E251:E255)</f>
        <v>60.44</v>
      </c>
      <c r="F256" s="49">
        <f t="shared" si="35"/>
        <v>46.959999999999994</v>
      </c>
      <c r="G256" s="49">
        <f t="shared" si="35"/>
        <v>837.75000000000011</v>
      </c>
      <c r="H256" s="61">
        <f t="shared" si="35"/>
        <v>446.05</v>
      </c>
      <c r="I256" s="49">
        <f t="shared" si="35"/>
        <v>0.2</v>
      </c>
      <c r="J256" s="49">
        <f t="shared" si="35"/>
        <v>10.46</v>
      </c>
      <c r="K256" s="49">
        <f t="shared" si="35"/>
        <v>389.99999999999994</v>
      </c>
      <c r="L256" s="49">
        <f t="shared" si="35"/>
        <v>63.55</v>
      </c>
      <c r="M256" s="49">
        <f t="shared" si="35"/>
        <v>467.09999999999997</v>
      </c>
      <c r="N256" s="49">
        <f t="shared" si="35"/>
        <v>5.05</v>
      </c>
    </row>
    <row r="257" spans="1:14" ht="20.25" customHeight="1">
      <c r="A257" s="49"/>
      <c r="B257" s="50" t="s">
        <v>33</v>
      </c>
      <c r="C257" s="52"/>
      <c r="D257" s="49"/>
      <c r="E257" s="49"/>
      <c r="F257" s="49"/>
      <c r="G257" s="49"/>
      <c r="H257" s="61"/>
      <c r="I257" s="49"/>
      <c r="J257" s="49"/>
      <c r="K257" s="49"/>
      <c r="L257" s="49"/>
      <c r="M257" s="49"/>
      <c r="N257" s="49"/>
    </row>
    <row r="258" spans="1:14" ht="20.25" customHeight="1">
      <c r="A258" s="49" t="s">
        <v>199</v>
      </c>
      <c r="B258" s="62" t="s">
        <v>104</v>
      </c>
      <c r="C258" s="79">
        <v>200</v>
      </c>
      <c r="D258" s="49">
        <v>1.8</v>
      </c>
      <c r="E258" s="49">
        <v>0</v>
      </c>
      <c r="F258" s="49">
        <v>16.2</v>
      </c>
      <c r="G258" s="49">
        <v>86</v>
      </c>
      <c r="H258" s="61">
        <v>0</v>
      </c>
      <c r="I258" s="49">
        <v>0</v>
      </c>
      <c r="J258" s="49">
        <v>120</v>
      </c>
      <c r="K258" s="49">
        <v>68</v>
      </c>
      <c r="L258" s="49">
        <v>26</v>
      </c>
      <c r="M258" s="49">
        <v>46</v>
      </c>
      <c r="N258" s="49">
        <v>0.6</v>
      </c>
    </row>
    <row r="259" spans="1:14" ht="20.25" customHeight="1">
      <c r="A259" s="49"/>
      <c r="B259" s="49" t="s">
        <v>105</v>
      </c>
      <c r="C259" s="140">
        <f t="shared" ref="C259:N259" si="36">SUM(C258:C258)</f>
        <v>200</v>
      </c>
      <c r="D259" s="57">
        <f t="shared" si="36"/>
        <v>1.8</v>
      </c>
      <c r="E259" s="57">
        <f t="shared" si="36"/>
        <v>0</v>
      </c>
      <c r="F259" s="57">
        <f t="shared" si="36"/>
        <v>16.2</v>
      </c>
      <c r="G259" s="57">
        <f t="shared" si="36"/>
        <v>86</v>
      </c>
      <c r="H259" s="57">
        <f t="shared" si="36"/>
        <v>0</v>
      </c>
      <c r="I259" s="57">
        <f t="shared" si="36"/>
        <v>0</v>
      </c>
      <c r="J259" s="57">
        <f t="shared" si="36"/>
        <v>120</v>
      </c>
      <c r="K259" s="57">
        <f t="shared" si="36"/>
        <v>68</v>
      </c>
      <c r="L259" s="57">
        <f t="shared" si="36"/>
        <v>26</v>
      </c>
      <c r="M259" s="57">
        <f t="shared" si="36"/>
        <v>46</v>
      </c>
      <c r="N259" s="57">
        <f t="shared" si="36"/>
        <v>0.6</v>
      </c>
    </row>
    <row r="260" spans="1:14" ht="20.25" customHeight="1">
      <c r="A260" s="49"/>
      <c r="B260" s="50" t="s">
        <v>36</v>
      </c>
      <c r="C260" s="51"/>
      <c r="D260" s="52"/>
      <c r="E260" s="52"/>
      <c r="F260" s="52"/>
      <c r="G260" s="52"/>
      <c r="H260" s="53"/>
      <c r="I260" s="52"/>
      <c r="J260" s="52"/>
      <c r="K260" s="52"/>
      <c r="L260" s="52"/>
      <c r="M260" s="52"/>
      <c r="N260" s="52"/>
    </row>
    <row r="261" spans="1:14" ht="39" customHeight="1">
      <c r="A261" s="49" t="s">
        <v>37</v>
      </c>
      <c r="B261" s="54" t="s">
        <v>38</v>
      </c>
      <c r="C261" s="57">
        <v>250</v>
      </c>
      <c r="D261" s="65">
        <v>4.3899999999999997</v>
      </c>
      <c r="E261" s="65">
        <v>5.64</v>
      </c>
      <c r="F261" s="65">
        <v>20.61</v>
      </c>
      <c r="G261" s="65">
        <v>151.05000000000001</v>
      </c>
      <c r="H261" s="78">
        <v>0.08</v>
      </c>
      <c r="I261" s="65">
        <v>0.21</v>
      </c>
      <c r="J261" s="65">
        <v>12</v>
      </c>
      <c r="K261" s="65">
        <v>29</v>
      </c>
      <c r="L261" s="65">
        <v>35</v>
      </c>
      <c r="M261" s="123">
        <v>88</v>
      </c>
      <c r="N261" s="65">
        <v>2</v>
      </c>
    </row>
    <row r="262" spans="1:14" ht="36" customHeight="1">
      <c r="A262" s="49" t="s">
        <v>161</v>
      </c>
      <c r="B262" s="54" t="s">
        <v>162</v>
      </c>
      <c r="C262" s="59" t="s">
        <v>163</v>
      </c>
      <c r="D262" s="65">
        <v>13.63</v>
      </c>
      <c r="E262" s="65">
        <v>22.44</v>
      </c>
      <c r="F262" s="65">
        <v>16.7</v>
      </c>
      <c r="G262" s="65">
        <v>326.47000000000003</v>
      </c>
      <c r="H262" s="78">
        <v>30</v>
      </c>
      <c r="I262" s="65">
        <v>0.1</v>
      </c>
      <c r="J262" s="65">
        <v>9.6999999999999993</v>
      </c>
      <c r="K262" s="65">
        <v>43.5</v>
      </c>
      <c r="L262" s="65">
        <v>32.200000000000003</v>
      </c>
      <c r="M262" s="65">
        <v>166.2</v>
      </c>
      <c r="N262" s="65">
        <v>1.5</v>
      </c>
    </row>
    <row r="263" spans="1:14" s="129" customFormat="1" ht="20.25" customHeight="1">
      <c r="A263" s="49" t="s">
        <v>221</v>
      </c>
      <c r="B263" s="125" t="s">
        <v>164</v>
      </c>
      <c r="C263" s="128">
        <v>200</v>
      </c>
      <c r="D263" s="65">
        <v>12.4</v>
      </c>
      <c r="E263" s="65">
        <v>8.1999999999999993</v>
      </c>
      <c r="F263" s="65">
        <v>62</v>
      </c>
      <c r="G263" s="65">
        <v>396.3</v>
      </c>
      <c r="H263" s="78">
        <v>20</v>
      </c>
      <c r="I263" s="65">
        <v>0.33</v>
      </c>
      <c r="J263" s="65">
        <v>0</v>
      </c>
      <c r="K263" s="65">
        <v>20.9</v>
      </c>
      <c r="L263" s="65">
        <v>186.7</v>
      </c>
      <c r="M263" s="65">
        <v>279.7</v>
      </c>
      <c r="N263" s="65">
        <v>6.4</v>
      </c>
    </row>
    <row r="264" spans="1:14" s="129" customFormat="1" ht="20.25" customHeight="1">
      <c r="A264" s="49" t="s">
        <v>30</v>
      </c>
      <c r="B264" s="17" t="s">
        <v>43</v>
      </c>
      <c r="C264" s="57">
        <v>60</v>
      </c>
      <c r="D264" s="52">
        <v>3</v>
      </c>
      <c r="E264" s="52">
        <f>1.2*C264/100</f>
        <v>0.72</v>
      </c>
      <c r="F264" s="52">
        <f>34.2*C264/100</f>
        <v>20.52</v>
      </c>
      <c r="G264" s="52">
        <f>181*C264/100</f>
        <v>108.6</v>
      </c>
      <c r="H264" s="53">
        <v>0</v>
      </c>
      <c r="I264" s="52">
        <f>0.11*C264/100</f>
        <v>6.6000000000000003E-2</v>
      </c>
      <c r="J264" s="52">
        <v>0</v>
      </c>
      <c r="K264" s="52">
        <f>34*C264/100</f>
        <v>20.399999999999999</v>
      </c>
      <c r="L264" s="52">
        <f>41*C264/100</f>
        <v>24.6</v>
      </c>
      <c r="M264" s="52">
        <f>120*C264/100</f>
        <v>72</v>
      </c>
      <c r="N264" s="52">
        <f>2.3*C264/100</f>
        <v>1.38</v>
      </c>
    </row>
    <row r="265" spans="1:14" ht="20.25" customHeight="1">
      <c r="A265" s="49" t="s">
        <v>30</v>
      </c>
      <c r="B265" s="54" t="s">
        <v>44</v>
      </c>
      <c r="C265" s="57">
        <v>100</v>
      </c>
      <c r="D265" s="52">
        <f>7.7*C265/100</f>
        <v>7.7</v>
      </c>
      <c r="E265" s="52">
        <f>3*C265/100</f>
        <v>3</v>
      </c>
      <c r="F265" s="52">
        <f>49.8*C265/100</f>
        <v>49.8</v>
      </c>
      <c r="G265" s="52">
        <f>262*C265/100</f>
        <v>262</v>
      </c>
      <c r="H265" s="53">
        <v>0</v>
      </c>
      <c r="I265" s="52">
        <f>0.16*C265/100</f>
        <v>0.16</v>
      </c>
      <c r="J265" s="52">
        <v>0</v>
      </c>
      <c r="K265" s="52">
        <f>26*C265/100</f>
        <v>26</v>
      </c>
      <c r="L265" s="52">
        <f>35*C265/100</f>
        <v>35</v>
      </c>
      <c r="M265" s="52">
        <f>83*C265/100</f>
        <v>83</v>
      </c>
      <c r="N265" s="52">
        <f>1.6*C265/100</f>
        <v>1.6</v>
      </c>
    </row>
    <row r="266" spans="1:14" ht="20.25" customHeight="1">
      <c r="A266" s="49" t="s">
        <v>211</v>
      </c>
      <c r="B266" s="54" t="s">
        <v>0</v>
      </c>
      <c r="C266" s="57">
        <v>200</v>
      </c>
      <c r="D266" s="65">
        <v>0</v>
      </c>
      <c r="E266" s="65">
        <v>0</v>
      </c>
      <c r="F266" s="65">
        <v>21.4</v>
      </c>
      <c r="G266" s="65">
        <v>86</v>
      </c>
      <c r="H266" s="78">
        <v>0</v>
      </c>
      <c r="I266" s="65">
        <v>0</v>
      </c>
      <c r="J266" s="65">
        <v>50</v>
      </c>
      <c r="K266" s="65">
        <v>0</v>
      </c>
      <c r="L266" s="65">
        <v>0</v>
      </c>
      <c r="M266" s="65">
        <v>0</v>
      </c>
      <c r="N266" s="65">
        <v>0</v>
      </c>
    </row>
    <row r="267" spans="1:14" ht="20.25" customHeight="1">
      <c r="A267" s="49"/>
      <c r="B267" s="49" t="s">
        <v>45</v>
      </c>
      <c r="C267" s="58">
        <v>960</v>
      </c>
      <c r="D267" s="49">
        <f t="shared" ref="D267:N267" si="37">SUM(D261:D266)</f>
        <v>41.120000000000005</v>
      </c>
      <c r="E267" s="49">
        <f t="shared" si="37"/>
        <v>40</v>
      </c>
      <c r="F267" s="49">
        <f t="shared" si="37"/>
        <v>191.03</v>
      </c>
      <c r="G267" s="49">
        <f t="shared" si="37"/>
        <v>1330.42</v>
      </c>
      <c r="H267" s="61">
        <f t="shared" si="37"/>
        <v>50.08</v>
      </c>
      <c r="I267" s="49">
        <f t="shared" si="37"/>
        <v>0.86599999999999999</v>
      </c>
      <c r="J267" s="49">
        <f t="shared" si="37"/>
        <v>71.7</v>
      </c>
      <c r="K267" s="49">
        <f t="shared" si="37"/>
        <v>139.80000000000001</v>
      </c>
      <c r="L267" s="49">
        <f t="shared" si="37"/>
        <v>313.5</v>
      </c>
      <c r="M267" s="49">
        <f t="shared" si="37"/>
        <v>688.9</v>
      </c>
      <c r="N267" s="49">
        <f t="shared" si="37"/>
        <v>12.88</v>
      </c>
    </row>
    <row r="268" spans="1:14" ht="20.25" customHeight="1">
      <c r="A268" s="49"/>
      <c r="B268" s="50" t="s">
        <v>46</v>
      </c>
      <c r="C268" s="51"/>
      <c r="D268" s="52"/>
      <c r="E268" s="52"/>
      <c r="F268" s="52"/>
      <c r="G268" s="52"/>
      <c r="H268" s="53"/>
      <c r="I268" s="52"/>
      <c r="J268" s="52"/>
      <c r="K268" s="52"/>
      <c r="L268" s="52"/>
      <c r="M268" s="52"/>
      <c r="N268" s="52"/>
    </row>
    <row r="269" spans="1:14" ht="57.75" customHeight="1">
      <c r="A269" s="49" t="s">
        <v>165</v>
      </c>
      <c r="B269" s="57" t="s">
        <v>166</v>
      </c>
      <c r="C269" s="141" t="s">
        <v>167</v>
      </c>
      <c r="D269" s="52">
        <v>28.8</v>
      </c>
      <c r="E269" s="52">
        <v>15.03</v>
      </c>
      <c r="F269" s="52">
        <v>77.64</v>
      </c>
      <c r="G269" s="52">
        <v>562.6</v>
      </c>
      <c r="H269" s="53">
        <v>101.53</v>
      </c>
      <c r="I269" s="52">
        <v>0.1</v>
      </c>
      <c r="J269" s="52">
        <v>22.4</v>
      </c>
      <c r="K269" s="52">
        <v>192.28</v>
      </c>
      <c r="L269" s="52">
        <v>37.6</v>
      </c>
      <c r="M269" s="52">
        <v>309.10000000000002</v>
      </c>
      <c r="N269" s="52">
        <v>1.2</v>
      </c>
    </row>
    <row r="270" spans="1:14" ht="37.5" customHeight="1">
      <c r="A270" s="49" t="s">
        <v>49</v>
      </c>
      <c r="B270" s="54" t="s">
        <v>50</v>
      </c>
      <c r="C270" s="57">
        <v>200</v>
      </c>
      <c r="D270" s="65">
        <v>0.5</v>
      </c>
      <c r="E270" s="65">
        <v>0</v>
      </c>
      <c r="F270" s="65">
        <v>15.01</v>
      </c>
      <c r="G270" s="65">
        <v>58</v>
      </c>
      <c r="H270" s="78">
        <v>0</v>
      </c>
      <c r="I270" s="65">
        <v>0</v>
      </c>
      <c r="J270" s="65">
        <v>1.2</v>
      </c>
      <c r="K270" s="65">
        <v>0.2</v>
      </c>
      <c r="L270" s="65">
        <v>0</v>
      </c>
      <c r="M270" s="65">
        <v>0</v>
      </c>
      <c r="N270" s="65">
        <v>0.03</v>
      </c>
    </row>
    <row r="271" spans="1:14" ht="20.25" customHeight="1">
      <c r="A271" s="49"/>
      <c r="B271" s="49" t="s">
        <v>51</v>
      </c>
      <c r="C271" s="58">
        <f>SUM(C269:C270)</f>
        <v>200</v>
      </c>
      <c r="D271" s="49">
        <f>SUM(D269:D270)</f>
        <v>29.3</v>
      </c>
      <c r="E271" s="49">
        <f t="shared" ref="E271:N271" si="38">SUM(E269:E270)</f>
        <v>15.03</v>
      </c>
      <c r="F271" s="49">
        <f t="shared" si="38"/>
        <v>92.65</v>
      </c>
      <c r="G271" s="49">
        <f t="shared" si="38"/>
        <v>620.6</v>
      </c>
      <c r="H271" s="61">
        <f t="shared" si="38"/>
        <v>101.53</v>
      </c>
      <c r="I271" s="49">
        <f t="shared" si="38"/>
        <v>0.1</v>
      </c>
      <c r="J271" s="49">
        <f t="shared" si="38"/>
        <v>23.599999999999998</v>
      </c>
      <c r="K271" s="49">
        <f t="shared" si="38"/>
        <v>192.48</v>
      </c>
      <c r="L271" s="49">
        <f t="shared" si="38"/>
        <v>37.6</v>
      </c>
      <c r="M271" s="49">
        <f t="shared" si="38"/>
        <v>309.10000000000002</v>
      </c>
      <c r="N271" s="49">
        <f t="shared" si="38"/>
        <v>1.23</v>
      </c>
    </row>
    <row r="272" spans="1:14" ht="20.25" customHeight="1">
      <c r="A272" s="49"/>
      <c r="B272" s="66" t="s">
        <v>52</v>
      </c>
      <c r="C272" s="67"/>
      <c r="D272" s="52"/>
      <c r="E272" s="52"/>
      <c r="F272" s="52"/>
      <c r="G272" s="52"/>
      <c r="H272" s="53"/>
      <c r="I272" s="52"/>
      <c r="J272" s="52"/>
      <c r="K272" s="52"/>
      <c r="L272" s="52"/>
      <c r="M272" s="52"/>
      <c r="N272" s="52"/>
    </row>
    <row r="273" spans="1:14" ht="20.25" customHeight="1">
      <c r="A273" s="49" t="s">
        <v>39</v>
      </c>
      <c r="B273" s="54" t="s">
        <v>40</v>
      </c>
      <c r="C273" s="99" t="s">
        <v>200</v>
      </c>
      <c r="D273" s="65">
        <v>31.8</v>
      </c>
      <c r="E273" s="65">
        <v>38.700000000000003</v>
      </c>
      <c r="F273" s="65">
        <v>30.03</v>
      </c>
      <c r="G273" s="65">
        <v>597.29999999999995</v>
      </c>
      <c r="H273" s="78">
        <v>0</v>
      </c>
      <c r="I273" s="65">
        <v>0.28000000000000003</v>
      </c>
      <c r="J273" s="65">
        <v>35.200000000000003</v>
      </c>
      <c r="K273" s="65">
        <v>41.8</v>
      </c>
      <c r="L273" s="65">
        <v>77</v>
      </c>
      <c r="M273" s="65">
        <v>391.4</v>
      </c>
      <c r="N273" s="65">
        <v>5.8</v>
      </c>
    </row>
    <row r="274" spans="1:14" ht="20.25" customHeight="1">
      <c r="A274" s="49" t="s">
        <v>30</v>
      </c>
      <c r="B274" s="54" t="s">
        <v>44</v>
      </c>
      <c r="C274" s="57">
        <v>50</v>
      </c>
      <c r="D274" s="65">
        <f>7.7*C274/100</f>
        <v>3.85</v>
      </c>
      <c r="E274" s="65">
        <f>3*C274/100</f>
        <v>1.5</v>
      </c>
      <c r="F274" s="65">
        <f>49.8*C274/100</f>
        <v>24.9</v>
      </c>
      <c r="G274" s="65">
        <f>262*C274/100</f>
        <v>131</v>
      </c>
      <c r="H274" s="78">
        <v>0</v>
      </c>
      <c r="I274" s="65">
        <f>0.16*C274/100</f>
        <v>0.08</v>
      </c>
      <c r="J274" s="65">
        <v>0</v>
      </c>
      <c r="K274" s="65">
        <f>26*C274/100</f>
        <v>13</v>
      </c>
      <c r="L274" s="65">
        <f>35*C274/100</f>
        <v>17.5</v>
      </c>
      <c r="M274" s="65">
        <f>83*C274/100</f>
        <v>41.5</v>
      </c>
      <c r="N274" s="65">
        <f>1.6*C274/100</f>
        <v>0.8</v>
      </c>
    </row>
    <row r="275" spans="1:14" ht="20.25" customHeight="1">
      <c r="A275" s="49" t="s">
        <v>30</v>
      </c>
      <c r="B275" s="17" t="s">
        <v>43</v>
      </c>
      <c r="C275" s="57">
        <v>60</v>
      </c>
      <c r="D275" s="65">
        <v>3</v>
      </c>
      <c r="E275" s="65">
        <f>1.2*C275/100</f>
        <v>0.72</v>
      </c>
      <c r="F275" s="65">
        <f>34.2*C275/100</f>
        <v>20.52</v>
      </c>
      <c r="G275" s="65">
        <f>181*C275/100</f>
        <v>108.6</v>
      </c>
      <c r="H275" s="78">
        <v>0</v>
      </c>
      <c r="I275" s="65">
        <f>0.11*C275/100</f>
        <v>6.6000000000000003E-2</v>
      </c>
      <c r="J275" s="65">
        <v>0</v>
      </c>
      <c r="K275" s="65">
        <f>34*C275/100</f>
        <v>20.399999999999999</v>
      </c>
      <c r="L275" s="65">
        <f>41*C275/100</f>
        <v>24.6</v>
      </c>
      <c r="M275" s="65">
        <f>120*C275/100</f>
        <v>72</v>
      </c>
      <c r="N275" s="65">
        <f>2.3*C275/100</f>
        <v>1.38</v>
      </c>
    </row>
    <row r="276" spans="1:14" ht="20.25" customHeight="1">
      <c r="A276" s="121" t="s">
        <v>41</v>
      </c>
      <c r="B276" s="83" t="s">
        <v>42</v>
      </c>
      <c r="C276" s="83">
        <v>200</v>
      </c>
      <c r="D276" s="84">
        <v>0.8</v>
      </c>
      <c r="E276" s="84">
        <v>0</v>
      </c>
      <c r="F276" s="84">
        <v>19.98</v>
      </c>
      <c r="G276" s="84">
        <v>104</v>
      </c>
      <c r="H276" s="85">
        <v>0</v>
      </c>
      <c r="I276" s="84">
        <v>0</v>
      </c>
      <c r="J276" s="84">
        <v>0.24</v>
      </c>
      <c r="K276" s="84">
        <v>0.4</v>
      </c>
      <c r="L276" s="84">
        <v>0</v>
      </c>
      <c r="M276" s="84">
        <v>0</v>
      </c>
      <c r="N276" s="84">
        <v>0.03</v>
      </c>
    </row>
    <row r="277" spans="1:14" ht="20.25" customHeight="1">
      <c r="A277" s="49"/>
      <c r="B277" s="49" t="s">
        <v>146</v>
      </c>
      <c r="C277" s="58">
        <f>SUM(C273:C276)</f>
        <v>310</v>
      </c>
      <c r="D277" s="49">
        <f>SUM(D273:D276)</f>
        <v>39.449999999999996</v>
      </c>
      <c r="E277" s="49">
        <f t="shared" ref="E277:N277" si="39">SUM(E273:E276)</f>
        <v>40.92</v>
      </c>
      <c r="F277" s="49">
        <f t="shared" si="39"/>
        <v>95.43</v>
      </c>
      <c r="G277" s="49">
        <f t="shared" si="39"/>
        <v>940.9</v>
      </c>
      <c r="H277" s="61">
        <f t="shared" si="39"/>
        <v>0</v>
      </c>
      <c r="I277" s="49">
        <f t="shared" si="39"/>
        <v>0.42600000000000005</v>
      </c>
      <c r="J277" s="49">
        <f t="shared" si="39"/>
        <v>35.440000000000005</v>
      </c>
      <c r="K277" s="49">
        <f t="shared" si="39"/>
        <v>75.599999999999994</v>
      </c>
      <c r="L277" s="49">
        <f t="shared" si="39"/>
        <v>119.1</v>
      </c>
      <c r="M277" s="49">
        <f t="shared" si="39"/>
        <v>504.9</v>
      </c>
      <c r="N277" s="49">
        <f t="shared" si="39"/>
        <v>8.01</v>
      </c>
    </row>
    <row r="278" spans="1:14" ht="20.25" customHeight="1">
      <c r="A278" s="49"/>
      <c r="B278" s="73" t="s">
        <v>63</v>
      </c>
      <c r="C278" s="52"/>
      <c r="D278" s="49"/>
      <c r="E278" s="49"/>
      <c r="F278" s="49"/>
      <c r="G278" s="49"/>
      <c r="H278" s="61"/>
      <c r="I278" s="49"/>
      <c r="J278" s="49"/>
      <c r="K278" s="49"/>
      <c r="L278" s="49"/>
      <c r="M278" s="49"/>
      <c r="N278" s="49"/>
    </row>
    <row r="279" spans="1:14" ht="20.25" customHeight="1">
      <c r="A279" s="49" t="s">
        <v>96</v>
      </c>
      <c r="B279" s="54" t="s">
        <v>1</v>
      </c>
      <c r="C279" s="55">
        <v>180</v>
      </c>
      <c r="D279" s="49">
        <v>6.12</v>
      </c>
      <c r="E279" s="49">
        <v>4.5</v>
      </c>
      <c r="F279" s="49">
        <v>9.9</v>
      </c>
      <c r="G279" s="49">
        <v>104.58</v>
      </c>
      <c r="H279" s="61">
        <v>39.6</v>
      </c>
      <c r="I279" s="49">
        <v>4.3200000000000002E-2</v>
      </c>
      <c r="J279" s="49">
        <v>1.26</v>
      </c>
      <c r="K279" s="49">
        <v>194.4</v>
      </c>
      <c r="L279" s="49">
        <v>28.8</v>
      </c>
      <c r="M279" s="49">
        <v>169.2</v>
      </c>
      <c r="N279" s="49">
        <v>0.18</v>
      </c>
    </row>
    <row r="280" spans="1:14" ht="20.25" customHeight="1">
      <c r="A280" s="49"/>
      <c r="B280" s="49" t="s">
        <v>65</v>
      </c>
      <c r="C280" s="55">
        <v>180</v>
      </c>
      <c r="D280" s="49">
        <v>6.12</v>
      </c>
      <c r="E280" s="49">
        <v>4.5</v>
      </c>
      <c r="F280" s="49">
        <v>9.9</v>
      </c>
      <c r="G280" s="49">
        <v>104.58</v>
      </c>
      <c r="H280" s="61">
        <v>39.6</v>
      </c>
      <c r="I280" s="49">
        <v>4.3200000000000002E-2</v>
      </c>
      <c r="J280" s="49">
        <v>1.26</v>
      </c>
      <c r="K280" s="49">
        <v>194.4</v>
      </c>
      <c r="L280" s="49">
        <v>28.8</v>
      </c>
      <c r="M280" s="49">
        <v>169.2</v>
      </c>
      <c r="N280" s="49">
        <v>0.18</v>
      </c>
    </row>
    <row r="281" spans="1:14" ht="20.25" customHeight="1">
      <c r="A281" s="49"/>
      <c r="B281" s="54"/>
      <c r="C281" s="57"/>
      <c r="D281" s="65"/>
      <c r="E281" s="65"/>
      <c r="F281" s="65"/>
      <c r="G281" s="65"/>
      <c r="H281" s="78"/>
      <c r="I281" s="65"/>
      <c r="J281" s="65"/>
      <c r="K281" s="65"/>
      <c r="L281" s="65"/>
      <c r="M281" s="65"/>
      <c r="N281" s="65"/>
    </row>
    <row r="282" spans="1:14" ht="20.25" customHeight="1">
      <c r="A282" s="49"/>
      <c r="B282" s="49" t="s">
        <v>66</v>
      </c>
      <c r="C282" s="58">
        <f>SUM(C256+C259+C267+C271+C277+C280)</f>
        <v>2402</v>
      </c>
      <c r="D282" s="142">
        <f t="shared" ref="D282:N282" si="40">SUM(D256+D259+D267+D271+D277+D280)</f>
        <v>142.54</v>
      </c>
      <c r="E282" s="142">
        <f t="shared" si="40"/>
        <v>160.88999999999999</v>
      </c>
      <c r="F282" s="142">
        <f t="shared" si="40"/>
        <v>452.17</v>
      </c>
      <c r="G282" s="142">
        <f t="shared" si="40"/>
        <v>3920.25</v>
      </c>
      <c r="H282" s="142">
        <f t="shared" si="40"/>
        <v>637.26</v>
      </c>
      <c r="I282" s="142">
        <f t="shared" si="40"/>
        <v>1.6352</v>
      </c>
      <c r="J282" s="142">
        <f t="shared" si="40"/>
        <v>262.46000000000004</v>
      </c>
      <c r="K282" s="142">
        <f t="shared" si="40"/>
        <v>1060.28</v>
      </c>
      <c r="L282" s="142">
        <f t="shared" si="40"/>
        <v>588.54999999999995</v>
      </c>
      <c r="M282" s="142">
        <f t="shared" si="40"/>
        <v>2185.1999999999998</v>
      </c>
      <c r="N282" s="142">
        <f t="shared" si="40"/>
        <v>27.950000000000003</v>
      </c>
    </row>
    <row r="283" spans="1:14" ht="21">
      <c r="A283" s="49"/>
      <c r="B283" s="49"/>
      <c r="C283" s="52"/>
      <c r="D283" s="52"/>
      <c r="E283" s="52"/>
      <c r="F283" s="52"/>
      <c r="G283" s="52"/>
      <c r="H283" s="53"/>
      <c r="I283" s="52"/>
      <c r="J283" s="52"/>
      <c r="K283" s="52"/>
      <c r="L283" s="52"/>
      <c r="M283" s="52"/>
      <c r="N283" s="52"/>
    </row>
    <row r="284" spans="1:14" ht="20.399999999999999">
      <c r="A284" s="343" t="s">
        <v>4</v>
      </c>
      <c r="B284" s="346" t="s">
        <v>5</v>
      </c>
      <c r="C284" s="349" t="s">
        <v>6</v>
      </c>
      <c r="D284" s="352" t="s">
        <v>7</v>
      </c>
      <c r="E284" s="353"/>
      <c r="F284" s="354"/>
      <c r="G284" s="346" t="s">
        <v>8</v>
      </c>
      <c r="H284" s="355" t="s">
        <v>9</v>
      </c>
      <c r="I284" s="356"/>
      <c r="J284" s="357"/>
      <c r="K284" s="356" t="s">
        <v>10</v>
      </c>
      <c r="L284" s="356"/>
      <c r="M284" s="356"/>
      <c r="N284" s="357"/>
    </row>
    <row r="285" spans="1:14">
      <c r="A285" s="344"/>
      <c r="B285" s="347"/>
      <c r="C285" s="350"/>
      <c r="D285" s="361" t="s">
        <v>11</v>
      </c>
      <c r="E285" s="361" t="s">
        <v>12</v>
      </c>
      <c r="F285" s="362" t="s">
        <v>13</v>
      </c>
      <c r="G285" s="347"/>
      <c r="H285" s="358"/>
      <c r="I285" s="359"/>
      <c r="J285" s="360"/>
      <c r="K285" s="359"/>
      <c r="L285" s="359"/>
      <c r="M285" s="359"/>
      <c r="N285" s="360"/>
    </row>
    <row r="286" spans="1:14" ht="25.5" customHeight="1">
      <c r="A286" s="345"/>
      <c r="B286" s="348"/>
      <c r="C286" s="351"/>
      <c r="D286" s="361"/>
      <c r="E286" s="361"/>
      <c r="F286" s="362"/>
      <c r="G286" s="348"/>
      <c r="H286" s="45" t="s">
        <v>14</v>
      </c>
      <c r="I286" s="46" t="s">
        <v>15</v>
      </c>
      <c r="J286" s="46" t="s">
        <v>16</v>
      </c>
      <c r="K286" s="46" t="s">
        <v>17</v>
      </c>
      <c r="L286" s="46" t="s">
        <v>18</v>
      </c>
      <c r="M286" s="46" t="s">
        <v>19</v>
      </c>
      <c r="N286" s="46" t="s">
        <v>20</v>
      </c>
    </row>
    <row r="287" spans="1:14" ht="21">
      <c r="A287" s="185"/>
      <c r="B287" s="47" t="s">
        <v>152</v>
      </c>
      <c r="C287" s="48"/>
      <c r="D287" s="183"/>
      <c r="E287" s="183"/>
      <c r="F287" s="184"/>
      <c r="G287" s="186"/>
      <c r="H287" s="45"/>
      <c r="I287" s="46"/>
      <c r="J287" s="46"/>
      <c r="K287" s="46"/>
      <c r="L287" s="46"/>
      <c r="M287" s="46"/>
      <c r="N287" s="46"/>
    </row>
    <row r="288" spans="1:14" ht="21">
      <c r="A288" s="49"/>
      <c r="B288" s="50" t="s">
        <v>98</v>
      </c>
      <c r="C288" s="51"/>
      <c r="D288" s="52"/>
      <c r="E288" s="52"/>
      <c r="F288" s="52"/>
      <c r="G288" s="52"/>
      <c r="H288" s="53"/>
      <c r="I288" s="52"/>
      <c r="J288" s="52"/>
      <c r="K288" s="52"/>
      <c r="L288" s="52"/>
      <c r="M288" s="52"/>
      <c r="N288" s="52"/>
    </row>
    <row r="289" spans="1:17" ht="21">
      <c r="A289" s="49"/>
      <c r="B289" s="50" t="s">
        <v>68</v>
      </c>
      <c r="C289" s="51"/>
      <c r="D289" s="52"/>
      <c r="E289" s="52"/>
      <c r="F289" s="52"/>
      <c r="G289" s="52"/>
      <c r="H289" s="53"/>
      <c r="I289" s="52"/>
      <c r="J289" s="52"/>
      <c r="K289" s="52"/>
      <c r="L289" s="52"/>
      <c r="M289" s="52"/>
      <c r="N289" s="52"/>
    </row>
    <row r="290" spans="1:17" ht="42" customHeight="1">
      <c r="A290" s="49" t="s">
        <v>24</v>
      </c>
      <c r="B290" s="139" t="s">
        <v>25</v>
      </c>
      <c r="C290" s="139">
        <v>250</v>
      </c>
      <c r="D290" s="52">
        <v>3.75</v>
      </c>
      <c r="E290" s="52">
        <v>4.63</v>
      </c>
      <c r="F290" s="56">
        <v>31.4</v>
      </c>
      <c r="G290" s="52">
        <v>182.13</v>
      </c>
      <c r="H290" s="53">
        <v>23.75</v>
      </c>
      <c r="I290" s="52">
        <v>0.05</v>
      </c>
      <c r="J290" s="52">
        <v>0</v>
      </c>
      <c r="K290" s="64">
        <v>9.75</v>
      </c>
      <c r="L290" s="52">
        <v>6.54</v>
      </c>
      <c r="M290" s="52">
        <v>32.9</v>
      </c>
      <c r="N290" s="52">
        <v>0.4</v>
      </c>
    </row>
    <row r="291" spans="1:17" ht="21">
      <c r="A291" s="58" t="s">
        <v>30</v>
      </c>
      <c r="B291" s="69" t="s">
        <v>31</v>
      </c>
      <c r="C291" s="69">
        <v>30</v>
      </c>
      <c r="D291" s="65">
        <f>7.7*C291/100</f>
        <v>2.31</v>
      </c>
      <c r="E291" s="65">
        <f>3*C291/100</f>
        <v>0.9</v>
      </c>
      <c r="F291" s="65">
        <f>49.8*C291/100</f>
        <v>14.94</v>
      </c>
      <c r="G291" s="65">
        <f>262*C291/100</f>
        <v>78.599999999999994</v>
      </c>
      <c r="H291" s="78">
        <v>0</v>
      </c>
      <c r="I291" s="65">
        <f>0.16*C291/100</f>
        <v>4.8000000000000001E-2</v>
      </c>
      <c r="J291" s="65">
        <v>0</v>
      </c>
      <c r="K291" s="65">
        <f>26*C291/100</f>
        <v>7.8</v>
      </c>
      <c r="L291" s="65">
        <f>35*C291/100</f>
        <v>10.5</v>
      </c>
      <c r="M291" s="65">
        <f>83*C291/100</f>
        <v>24.9</v>
      </c>
      <c r="N291" s="65">
        <f>1.6*C291/100</f>
        <v>0.48</v>
      </c>
      <c r="O291" s="72"/>
      <c r="P291" s="72"/>
      <c r="Q291" s="72"/>
    </row>
    <row r="292" spans="1:17" ht="21">
      <c r="A292" s="49" t="s">
        <v>26</v>
      </c>
      <c r="B292" s="52" t="s">
        <v>27</v>
      </c>
      <c r="C292" s="52">
        <v>200</v>
      </c>
      <c r="D292" s="52">
        <v>3.8</v>
      </c>
      <c r="E292" s="52">
        <v>3.8</v>
      </c>
      <c r="F292" s="52">
        <v>25.1</v>
      </c>
      <c r="G292" s="52">
        <v>145.4</v>
      </c>
      <c r="H292" s="53">
        <v>0.14000000000000001</v>
      </c>
      <c r="I292" s="52">
        <v>0.04</v>
      </c>
      <c r="J292" s="52">
        <v>1.3</v>
      </c>
      <c r="K292" s="52">
        <v>125.32</v>
      </c>
      <c r="L292" s="52">
        <v>31</v>
      </c>
      <c r="M292" s="52">
        <v>116.2</v>
      </c>
      <c r="N292" s="52">
        <v>1</v>
      </c>
    </row>
    <row r="293" spans="1:17" ht="41.4">
      <c r="A293" s="49" t="s">
        <v>220</v>
      </c>
      <c r="B293" s="54" t="s">
        <v>151</v>
      </c>
      <c r="C293" s="55">
        <v>55</v>
      </c>
      <c r="D293" s="65">
        <v>5.4</v>
      </c>
      <c r="E293" s="123">
        <v>1.88</v>
      </c>
      <c r="F293" s="65">
        <v>55.45</v>
      </c>
      <c r="G293" s="65">
        <v>117.95</v>
      </c>
      <c r="H293" s="78">
        <v>0</v>
      </c>
      <c r="I293" s="65">
        <v>0</v>
      </c>
      <c r="J293" s="65">
        <v>0</v>
      </c>
      <c r="K293" s="123">
        <v>9.82</v>
      </c>
      <c r="L293" s="65">
        <v>11.68</v>
      </c>
      <c r="M293" s="65">
        <v>24.27</v>
      </c>
      <c r="N293" s="65">
        <v>0.67</v>
      </c>
      <c r="O293" s="72"/>
      <c r="P293" s="72"/>
    </row>
    <row r="294" spans="1:17" ht="21">
      <c r="A294" s="49"/>
      <c r="B294" s="49" t="s">
        <v>134</v>
      </c>
      <c r="C294" s="60">
        <f>SUM(C290:C293)</f>
        <v>535</v>
      </c>
      <c r="D294" s="49">
        <f t="shared" ref="D294:N294" si="41">SUM(D290:D293)</f>
        <v>15.26</v>
      </c>
      <c r="E294" s="49">
        <f t="shared" si="41"/>
        <v>11.21</v>
      </c>
      <c r="F294" s="49">
        <f t="shared" si="41"/>
        <v>126.89</v>
      </c>
      <c r="G294" s="49">
        <f t="shared" si="41"/>
        <v>524.08000000000004</v>
      </c>
      <c r="H294" s="61">
        <f t="shared" si="41"/>
        <v>23.89</v>
      </c>
      <c r="I294" s="49">
        <f t="shared" si="41"/>
        <v>0.13800000000000001</v>
      </c>
      <c r="J294" s="49">
        <f t="shared" si="41"/>
        <v>1.3</v>
      </c>
      <c r="K294" s="49">
        <f t="shared" si="41"/>
        <v>152.69</v>
      </c>
      <c r="L294" s="49">
        <f t="shared" si="41"/>
        <v>59.72</v>
      </c>
      <c r="M294" s="49">
        <f t="shared" si="41"/>
        <v>198.27</v>
      </c>
      <c r="N294" s="49">
        <f t="shared" si="41"/>
        <v>2.5499999999999998</v>
      </c>
      <c r="O294" s="72"/>
      <c r="P294" s="72"/>
    </row>
    <row r="295" spans="1:17" ht="21">
      <c r="A295" s="49"/>
      <c r="B295" s="50" t="s">
        <v>33</v>
      </c>
      <c r="C295" s="52"/>
      <c r="D295" s="49"/>
      <c r="E295" s="49"/>
      <c r="F295" s="49"/>
      <c r="G295" s="49"/>
      <c r="H295" s="61"/>
      <c r="I295" s="49"/>
      <c r="J295" s="49"/>
      <c r="K295" s="49"/>
      <c r="L295" s="49"/>
      <c r="M295" s="49"/>
      <c r="N295" s="49"/>
    </row>
    <row r="296" spans="1:17" ht="21">
      <c r="A296" s="49" t="s">
        <v>199</v>
      </c>
      <c r="B296" s="62" t="s">
        <v>34</v>
      </c>
      <c r="C296" s="143">
        <v>200</v>
      </c>
      <c r="D296" s="49">
        <v>0.8</v>
      </c>
      <c r="E296" s="49">
        <v>0.8</v>
      </c>
      <c r="F296" s="49">
        <v>19.600000000000001</v>
      </c>
      <c r="G296" s="49">
        <v>94</v>
      </c>
      <c r="H296" s="61">
        <v>0</v>
      </c>
      <c r="I296" s="49">
        <v>6.0000000000000001E-3</v>
      </c>
      <c r="J296" s="49">
        <v>20</v>
      </c>
      <c r="K296" s="49">
        <v>32</v>
      </c>
      <c r="L296" s="49">
        <v>18</v>
      </c>
      <c r="M296" s="49">
        <v>22</v>
      </c>
      <c r="N296" s="49">
        <v>4.4000000000000004</v>
      </c>
    </row>
    <row r="297" spans="1:17" ht="21">
      <c r="A297" s="49"/>
      <c r="B297" s="49" t="s">
        <v>35</v>
      </c>
      <c r="C297" s="57">
        <f t="shared" ref="C297:N297" si="42">SUM(C296:C296)</f>
        <v>200</v>
      </c>
      <c r="D297" s="57">
        <f t="shared" si="42"/>
        <v>0.8</v>
      </c>
      <c r="E297" s="57">
        <f t="shared" si="42"/>
        <v>0.8</v>
      </c>
      <c r="F297" s="57">
        <f t="shared" si="42"/>
        <v>19.600000000000001</v>
      </c>
      <c r="G297" s="57">
        <f t="shared" si="42"/>
        <v>94</v>
      </c>
      <c r="H297" s="57">
        <f t="shared" si="42"/>
        <v>0</v>
      </c>
      <c r="I297" s="57">
        <f t="shared" si="42"/>
        <v>6.0000000000000001E-3</v>
      </c>
      <c r="J297" s="57">
        <f t="shared" si="42"/>
        <v>20</v>
      </c>
      <c r="K297" s="57">
        <f t="shared" si="42"/>
        <v>32</v>
      </c>
      <c r="L297" s="57">
        <f t="shared" si="42"/>
        <v>18</v>
      </c>
      <c r="M297" s="57">
        <f t="shared" si="42"/>
        <v>22</v>
      </c>
      <c r="N297" s="57">
        <f t="shared" si="42"/>
        <v>4.4000000000000004</v>
      </c>
    </row>
    <row r="298" spans="1:17" ht="21">
      <c r="A298" s="49"/>
      <c r="B298" s="50" t="s">
        <v>36</v>
      </c>
      <c r="C298" s="51"/>
      <c r="D298" s="52"/>
      <c r="E298" s="52"/>
      <c r="F298" s="52"/>
      <c r="G298" s="52"/>
      <c r="H298" s="53"/>
      <c r="I298" s="52"/>
      <c r="J298" s="52"/>
      <c r="K298" s="52"/>
      <c r="L298" s="52"/>
      <c r="M298" s="52"/>
      <c r="N298" s="52"/>
    </row>
    <row r="299" spans="1:17" ht="59.25" customHeight="1">
      <c r="A299" s="49" t="s">
        <v>168</v>
      </c>
      <c r="B299" s="57" t="s">
        <v>169</v>
      </c>
      <c r="C299" s="59" t="s">
        <v>76</v>
      </c>
      <c r="D299" s="52">
        <v>3.08</v>
      </c>
      <c r="E299" s="52">
        <v>6.1</v>
      </c>
      <c r="F299" s="52">
        <v>17.29</v>
      </c>
      <c r="G299" s="52">
        <v>138.55000000000001</v>
      </c>
      <c r="H299" s="53">
        <v>0</v>
      </c>
      <c r="I299" s="52">
        <v>0</v>
      </c>
      <c r="J299" s="52">
        <v>16.75</v>
      </c>
      <c r="K299" s="52">
        <v>20.2</v>
      </c>
      <c r="L299" s="52">
        <v>50.5</v>
      </c>
      <c r="M299" s="52">
        <v>29.2</v>
      </c>
      <c r="N299" s="52">
        <v>0.41</v>
      </c>
    </row>
    <row r="300" spans="1:17" s="72" customFormat="1" ht="38.25" customHeight="1">
      <c r="A300" s="68" t="s">
        <v>209</v>
      </c>
      <c r="B300" s="69" t="s">
        <v>89</v>
      </c>
      <c r="C300" s="70" t="s">
        <v>90</v>
      </c>
      <c r="D300" s="71">
        <v>13.582800000000001</v>
      </c>
      <c r="E300" s="71">
        <v>16.239599999999999</v>
      </c>
      <c r="F300" s="71">
        <v>11.6532</v>
      </c>
      <c r="G300" s="71">
        <v>248.46</v>
      </c>
      <c r="H300" s="71">
        <v>0</v>
      </c>
      <c r="I300" s="71">
        <v>0</v>
      </c>
      <c r="J300" s="71">
        <v>1.26</v>
      </c>
      <c r="K300" s="71">
        <v>14.904</v>
      </c>
      <c r="L300" s="71">
        <v>20.16</v>
      </c>
      <c r="M300" s="71">
        <v>120.24</v>
      </c>
      <c r="N300" s="71">
        <v>1.194</v>
      </c>
    </row>
    <row r="301" spans="1:17" ht="21">
      <c r="A301" s="49" t="s">
        <v>127</v>
      </c>
      <c r="B301" s="112" t="s">
        <v>128</v>
      </c>
      <c r="C301" s="113">
        <v>200</v>
      </c>
      <c r="D301" s="97">
        <v>4.13</v>
      </c>
      <c r="E301" s="97">
        <v>0.4</v>
      </c>
      <c r="F301" s="97">
        <v>27.25</v>
      </c>
      <c r="G301" s="97">
        <v>183</v>
      </c>
      <c r="H301" s="98">
        <v>34</v>
      </c>
      <c r="I301" s="97">
        <v>0.19</v>
      </c>
      <c r="J301" s="97">
        <v>24.3</v>
      </c>
      <c r="K301" s="100">
        <v>49.3</v>
      </c>
      <c r="L301" s="97">
        <v>37</v>
      </c>
      <c r="M301" s="100">
        <v>115.8</v>
      </c>
      <c r="N301" s="97">
        <v>1.35</v>
      </c>
    </row>
    <row r="302" spans="1:17" ht="39.75" customHeight="1">
      <c r="A302" s="49" t="s">
        <v>206</v>
      </c>
      <c r="B302" s="86" t="s">
        <v>160</v>
      </c>
      <c r="C302" s="70">
        <v>100</v>
      </c>
      <c r="D302" s="65">
        <v>2.29</v>
      </c>
      <c r="E302" s="65">
        <v>1.22</v>
      </c>
      <c r="F302" s="65">
        <v>5.7359999999999998</v>
      </c>
      <c r="G302" s="65">
        <v>67</v>
      </c>
      <c r="H302" s="78">
        <v>0.2</v>
      </c>
      <c r="I302" s="65">
        <v>0</v>
      </c>
      <c r="J302" s="65">
        <v>1.8</v>
      </c>
      <c r="K302" s="65">
        <v>3</v>
      </c>
      <c r="L302" s="65">
        <v>13</v>
      </c>
      <c r="M302" s="65">
        <v>46</v>
      </c>
      <c r="N302" s="65">
        <v>0.3</v>
      </c>
      <c r="O302" s="72"/>
      <c r="P302" s="72"/>
    </row>
    <row r="303" spans="1:17" ht="21">
      <c r="A303" s="49" t="s">
        <v>30</v>
      </c>
      <c r="B303" s="17" t="s">
        <v>43</v>
      </c>
      <c r="C303" s="57">
        <v>60</v>
      </c>
      <c r="D303" s="65">
        <v>3</v>
      </c>
      <c r="E303" s="65">
        <f>1.2*C303/100</f>
        <v>0.72</v>
      </c>
      <c r="F303" s="65">
        <f>34.2*C303/100</f>
        <v>20.52</v>
      </c>
      <c r="G303" s="65">
        <f>181*C303/100</f>
        <v>108.6</v>
      </c>
      <c r="H303" s="78">
        <v>0</v>
      </c>
      <c r="I303" s="65">
        <f>0.11*C303/100</f>
        <v>6.6000000000000003E-2</v>
      </c>
      <c r="J303" s="65">
        <v>0</v>
      </c>
      <c r="K303" s="65">
        <f>34*C303/100</f>
        <v>20.399999999999999</v>
      </c>
      <c r="L303" s="65">
        <f>41*C303/100</f>
        <v>24.6</v>
      </c>
      <c r="M303" s="65">
        <f>120*C303/100</f>
        <v>72</v>
      </c>
      <c r="N303" s="65">
        <f>2.3*C303/100</f>
        <v>1.38</v>
      </c>
    </row>
    <row r="304" spans="1:17" ht="21">
      <c r="A304" s="49" t="s">
        <v>30</v>
      </c>
      <c r="B304" s="54" t="s">
        <v>44</v>
      </c>
      <c r="C304" s="57">
        <v>100</v>
      </c>
      <c r="D304" s="52">
        <f>7.7*C304/100</f>
        <v>7.7</v>
      </c>
      <c r="E304" s="52">
        <f>3*C304/100</f>
        <v>3</v>
      </c>
      <c r="F304" s="52">
        <f>49.8*C304/100</f>
        <v>49.8</v>
      </c>
      <c r="G304" s="52">
        <f>262*C304/100</f>
        <v>262</v>
      </c>
      <c r="H304" s="53">
        <v>0</v>
      </c>
      <c r="I304" s="52">
        <f>0.16*C304/100</f>
        <v>0.16</v>
      </c>
      <c r="J304" s="52">
        <v>0</v>
      </c>
      <c r="K304" s="52">
        <f>26*C304/100</f>
        <v>26</v>
      </c>
      <c r="L304" s="52">
        <f>35*C304/100</f>
        <v>35</v>
      </c>
      <c r="M304" s="52">
        <f>83*C304/100</f>
        <v>83</v>
      </c>
      <c r="N304" s="52">
        <f>1.6*C304/100</f>
        <v>1.6</v>
      </c>
    </row>
    <row r="305" spans="1:17" ht="41.4">
      <c r="A305" s="49" t="s">
        <v>87</v>
      </c>
      <c r="B305" s="54" t="s">
        <v>88</v>
      </c>
      <c r="C305" s="57">
        <v>200</v>
      </c>
      <c r="D305" s="65">
        <v>0.7</v>
      </c>
      <c r="E305" s="65">
        <v>0.3</v>
      </c>
      <c r="F305" s="65">
        <v>20.7</v>
      </c>
      <c r="G305" s="65">
        <v>87.8</v>
      </c>
      <c r="H305" s="78">
        <v>0</v>
      </c>
      <c r="I305" s="65">
        <v>0.01</v>
      </c>
      <c r="J305" s="65">
        <v>100</v>
      </c>
      <c r="K305" s="65">
        <v>21.3</v>
      </c>
      <c r="L305" s="65">
        <v>3.4</v>
      </c>
      <c r="M305" s="80">
        <v>3.4</v>
      </c>
      <c r="N305" s="65">
        <v>0.63</v>
      </c>
    </row>
    <row r="306" spans="1:17" ht="21">
      <c r="A306" s="49"/>
      <c r="B306" s="49" t="s">
        <v>45</v>
      </c>
      <c r="C306" s="60">
        <v>965</v>
      </c>
      <c r="D306" s="144">
        <f t="shared" ref="D306:N306" si="43">SUM(D299:D305)</f>
        <v>34.482800000000005</v>
      </c>
      <c r="E306" s="144">
        <f t="shared" si="43"/>
        <v>27.979599999999994</v>
      </c>
      <c r="F306" s="144">
        <f t="shared" si="43"/>
        <v>152.94919999999996</v>
      </c>
      <c r="G306" s="144">
        <f t="shared" si="43"/>
        <v>1095.4100000000001</v>
      </c>
      <c r="H306" s="145">
        <f t="shared" si="43"/>
        <v>34.200000000000003</v>
      </c>
      <c r="I306" s="144">
        <f t="shared" si="43"/>
        <v>0.42600000000000005</v>
      </c>
      <c r="J306" s="144">
        <f t="shared" si="43"/>
        <v>144.11000000000001</v>
      </c>
      <c r="K306" s="144">
        <f t="shared" si="43"/>
        <v>155.10400000000001</v>
      </c>
      <c r="L306" s="144">
        <f t="shared" si="43"/>
        <v>183.66</v>
      </c>
      <c r="M306" s="144">
        <f t="shared" si="43"/>
        <v>469.64</v>
      </c>
      <c r="N306" s="144">
        <f t="shared" si="43"/>
        <v>6.8639999999999999</v>
      </c>
      <c r="O306" s="72"/>
      <c r="P306" s="72"/>
    </row>
    <row r="307" spans="1:17" ht="21">
      <c r="A307" s="49"/>
      <c r="B307" s="50" t="s">
        <v>46</v>
      </c>
      <c r="C307" s="51"/>
      <c r="D307" s="52"/>
      <c r="E307" s="52"/>
      <c r="F307" s="52"/>
      <c r="G307" s="52"/>
      <c r="H307" s="53"/>
      <c r="I307" s="52"/>
      <c r="J307" s="52"/>
      <c r="K307" s="52"/>
      <c r="L307" s="52"/>
      <c r="M307" s="52"/>
      <c r="N307" s="52"/>
    </row>
    <row r="308" spans="1:17" ht="21">
      <c r="A308" s="49" t="s">
        <v>124</v>
      </c>
      <c r="B308" s="54" t="s">
        <v>125</v>
      </c>
      <c r="C308" s="55">
        <v>150</v>
      </c>
      <c r="D308" s="65">
        <v>10.625</v>
      </c>
      <c r="E308" s="65">
        <v>19.7</v>
      </c>
      <c r="F308" s="65">
        <v>83.6</v>
      </c>
      <c r="G308" s="65">
        <v>555</v>
      </c>
      <c r="H308" s="78">
        <v>27</v>
      </c>
      <c r="I308" s="65">
        <v>0.17499999999999999</v>
      </c>
      <c r="J308" s="65">
        <v>0</v>
      </c>
      <c r="K308" s="65">
        <v>29.1</v>
      </c>
      <c r="L308" s="65">
        <v>36.6</v>
      </c>
      <c r="M308" s="65">
        <v>112.5</v>
      </c>
      <c r="N308" s="65">
        <v>1.925</v>
      </c>
      <c r="O308" s="72"/>
      <c r="P308" s="72"/>
      <c r="Q308" s="72"/>
    </row>
    <row r="309" spans="1:17" ht="41.4">
      <c r="A309" s="121" t="s">
        <v>41</v>
      </c>
      <c r="B309" s="83" t="s">
        <v>42</v>
      </c>
      <c r="C309" s="83">
        <v>200</v>
      </c>
      <c r="D309" s="84">
        <v>0.8</v>
      </c>
      <c r="E309" s="84">
        <v>0</v>
      </c>
      <c r="F309" s="84">
        <v>19.98</v>
      </c>
      <c r="G309" s="84">
        <v>104</v>
      </c>
      <c r="H309" s="84">
        <v>0</v>
      </c>
      <c r="I309" s="84">
        <v>0</v>
      </c>
      <c r="J309" s="84">
        <v>0.24</v>
      </c>
      <c r="K309" s="84">
        <v>0.4</v>
      </c>
      <c r="L309" s="84">
        <v>0</v>
      </c>
      <c r="M309" s="84">
        <v>0</v>
      </c>
      <c r="N309" s="84">
        <v>0.03</v>
      </c>
    </row>
    <row r="310" spans="1:17" ht="21">
      <c r="A310" s="49"/>
      <c r="B310" s="49" t="s">
        <v>51</v>
      </c>
      <c r="C310" s="60">
        <f>SUM(C308:C309)</f>
        <v>350</v>
      </c>
      <c r="D310" s="49">
        <f t="shared" ref="D310:N310" si="44">SUM(D308:D309)</f>
        <v>11.425000000000001</v>
      </c>
      <c r="E310" s="49">
        <f t="shared" si="44"/>
        <v>19.7</v>
      </c>
      <c r="F310" s="49">
        <f t="shared" si="44"/>
        <v>103.58</v>
      </c>
      <c r="G310" s="49">
        <f t="shared" si="44"/>
        <v>659</v>
      </c>
      <c r="H310" s="61">
        <f t="shared" si="44"/>
        <v>27</v>
      </c>
      <c r="I310" s="49">
        <f t="shared" si="44"/>
        <v>0.17499999999999999</v>
      </c>
      <c r="J310" s="49">
        <f t="shared" si="44"/>
        <v>0.24</v>
      </c>
      <c r="K310" s="49">
        <f t="shared" si="44"/>
        <v>29.5</v>
      </c>
      <c r="L310" s="49">
        <f t="shared" si="44"/>
        <v>36.6</v>
      </c>
      <c r="M310" s="49">
        <f t="shared" si="44"/>
        <v>112.5</v>
      </c>
      <c r="N310" s="49">
        <f t="shared" si="44"/>
        <v>1.9550000000000001</v>
      </c>
      <c r="O310" s="72"/>
      <c r="P310" s="72"/>
    </row>
    <row r="311" spans="1:17" ht="21">
      <c r="A311" s="49"/>
      <c r="B311" s="66" t="s">
        <v>52</v>
      </c>
      <c r="C311" s="67"/>
      <c r="D311" s="52"/>
      <c r="E311" s="52"/>
      <c r="F311" s="52"/>
      <c r="G311" s="52"/>
      <c r="H311" s="53"/>
      <c r="I311" s="52"/>
      <c r="J311" s="52"/>
      <c r="K311" s="52"/>
      <c r="L311" s="52"/>
      <c r="M311" s="52"/>
      <c r="N311" s="52"/>
    </row>
    <row r="312" spans="1:17" ht="27" customHeight="1">
      <c r="A312" s="49" t="s">
        <v>170</v>
      </c>
      <c r="B312" s="54" t="s">
        <v>171</v>
      </c>
      <c r="C312" s="70" t="s">
        <v>163</v>
      </c>
      <c r="D312" s="65">
        <v>18.239999999999998</v>
      </c>
      <c r="E312" s="65">
        <v>21.167999999999999</v>
      </c>
      <c r="F312" s="65">
        <v>3.18</v>
      </c>
      <c r="G312" s="65">
        <v>277.08</v>
      </c>
      <c r="H312" s="78">
        <v>0</v>
      </c>
      <c r="I312" s="65">
        <v>0.56399999999999995</v>
      </c>
      <c r="J312" s="65">
        <v>2.82</v>
      </c>
      <c r="K312" s="65">
        <v>13.523999999999999</v>
      </c>
      <c r="L312" s="65">
        <v>25.32</v>
      </c>
      <c r="M312" s="65">
        <v>190.2</v>
      </c>
      <c r="N312" s="65">
        <v>2.6760000000000002</v>
      </c>
      <c r="O312" s="72"/>
      <c r="P312" s="72"/>
    </row>
    <row r="313" spans="1:17" ht="21">
      <c r="A313" s="49" t="s">
        <v>172</v>
      </c>
      <c r="B313" s="65" t="s">
        <v>173</v>
      </c>
      <c r="C313" s="52">
        <v>200</v>
      </c>
      <c r="D313" s="65">
        <v>4.13</v>
      </c>
      <c r="E313" s="65">
        <v>6.47</v>
      </c>
      <c r="F313" s="65">
        <v>18.8</v>
      </c>
      <c r="G313" s="65">
        <v>150.19999999999999</v>
      </c>
      <c r="H313" s="78">
        <v>0</v>
      </c>
      <c r="I313" s="65">
        <v>0.05</v>
      </c>
      <c r="J313" s="65">
        <v>34.299999999999997</v>
      </c>
      <c r="K313" s="65">
        <v>110.9</v>
      </c>
      <c r="L313" s="65">
        <v>41.3</v>
      </c>
      <c r="M313" s="65">
        <v>80.28</v>
      </c>
      <c r="N313" s="65">
        <v>1.6</v>
      </c>
    </row>
    <row r="314" spans="1:17" ht="35.4">
      <c r="A314" s="5" t="s">
        <v>202</v>
      </c>
      <c r="B314" s="38" t="s">
        <v>58</v>
      </c>
      <c r="C314" s="57">
        <v>100</v>
      </c>
      <c r="D314" s="52">
        <v>1.1000000000000001</v>
      </c>
      <c r="E314" s="52">
        <v>0</v>
      </c>
      <c r="F314" s="52">
        <v>0</v>
      </c>
      <c r="G314" s="52">
        <v>13</v>
      </c>
      <c r="H314" s="53">
        <v>0</v>
      </c>
      <c r="I314" s="52">
        <v>0</v>
      </c>
      <c r="J314" s="52">
        <v>10</v>
      </c>
      <c r="K314" s="52">
        <v>14</v>
      </c>
      <c r="L314" s="52">
        <v>20</v>
      </c>
      <c r="M314" s="52">
        <v>26</v>
      </c>
      <c r="N314" s="52">
        <v>0.9</v>
      </c>
      <c r="P314" s="72"/>
    </row>
    <row r="315" spans="1:17" ht="20.399999999999999">
      <c r="A315" s="5" t="s">
        <v>202</v>
      </c>
      <c r="B315" s="38" t="s">
        <v>57</v>
      </c>
      <c r="C315" s="57">
        <v>100</v>
      </c>
      <c r="D315" s="52">
        <v>0.8</v>
      </c>
      <c r="E315" s="52">
        <v>0</v>
      </c>
      <c r="F315" s="52">
        <v>1.6659999999999999</v>
      </c>
      <c r="G315" s="52">
        <v>13</v>
      </c>
      <c r="H315" s="53">
        <v>0</v>
      </c>
      <c r="I315" s="52">
        <v>0</v>
      </c>
      <c r="J315" s="52">
        <v>5</v>
      </c>
      <c r="K315" s="52">
        <v>23</v>
      </c>
      <c r="L315" s="52">
        <v>14</v>
      </c>
      <c r="M315" s="52">
        <v>24</v>
      </c>
      <c r="N315" s="52">
        <v>0.6</v>
      </c>
    </row>
    <row r="316" spans="1:17" ht="21">
      <c r="A316" s="49" t="s">
        <v>211</v>
      </c>
      <c r="B316" s="54" t="s">
        <v>0</v>
      </c>
      <c r="C316" s="57">
        <v>200</v>
      </c>
      <c r="D316" s="65">
        <v>0</v>
      </c>
      <c r="E316" s="65">
        <v>0</v>
      </c>
      <c r="F316" s="65">
        <v>21.4</v>
      </c>
      <c r="G316" s="65">
        <v>86</v>
      </c>
      <c r="H316" s="78">
        <v>0</v>
      </c>
      <c r="I316" s="65">
        <v>0</v>
      </c>
      <c r="J316" s="65">
        <v>50</v>
      </c>
      <c r="K316" s="65">
        <v>0</v>
      </c>
      <c r="L316" s="65">
        <v>0</v>
      </c>
      <c r="M316" s="65">
        <v>0</v>
      </c>
      <c r="N316" s="65">
        <v>0</v>
      </c>
    </row>
    <row r="317" spans="1:17" ht="21">
      <c r="A317" s="49" t="s">
        <v>30</v>
      </c>
      <c r="B317" s="54" t="s">
        <v>44</v>
      </c>
      <c r="C317" s="57">
        <v>50</v>
      </c>
      <c r="D317" s="52">
        <f>7.7*C317/100</f>
        <v>3.85</v>
      </c>
      <c r="E317" s="52">
        <f>3*C317/100</f>
        <v>1.5</v>
      </c>
      <c r="F317" s="52">
        <f>49.8*C317/100</f>
        <v>24.9</v>
      </c>
      <c r="G317" s="52">
        <f>262*C317/100</f>
        <v>131</v>
      </c>
      <c r="H317" s="53">
        <v>0</v>
      </c>
      <c r="I317" s="52">
        <f>0.16*C317/100</f>
        <v>0.08</v>
      </c>
      <c r="J317" s="52">
        <v>0</v>
      </c>
      <c r="K317" s="52">
        <f>26*C317/100</f>
        <v>13</v>
      </c>
      <c r="L317" s="52">
        <f>35*C317/100</f>
        <v>17.5</v>
      </c>
      <c r="M317" s="52">
        <f>83*C317/100</f>
        <v>41.5</v>
      </c>
      <c r="N317" s="52">
        <f>1.6*C317/100</f>
        <v>0.8</v>
      </c>
    </row>
    <row r="318" spans="1:17" ht="21">
      <c r="A318" s="49" t="s">
        <v>30</v>
      </c>
      <c r="B318" s="17" t="s">
        <v>43</v>
      </c>
      <c r="C318" s="57">
        <v>60</v>
      </c>
      <c r="D318" s="52">
        <v>3</v>
      </c>
      <c r="E318" s="52">
        <f>1.2*C318/100</f>
        <v>0.72</v>
      </c>
      <c r="F318" s="52">
        <f>34.2*C318/100</f>
        <v>20.52</v>
      </c>
      <c r="G318" s="52">
        <f>181*C318/100</f>
        <v>108.6</v>
      </c>
      <c r="H318" s="53">
        <v>0</v>
      </c>
      <c r="I318" s="52">
        <f>0.11*C318/100</f>
        <v>6.6000000000000003E-2</v>
      </c>
      <c r="J318" s="52">
        <v>0</v>
      </c>
      <c r="K318" s="52">
        <f>34*C318/100</f>
        <v>20.399999999999999</v>
      </c>
      <c r="L318" s="52">
        <f>41*C318/100</f>
        <v>24.6</v>
      </c>
      <c r="M318" s="52">
        <f>120*C318/100</f>
        <v>72</v>
      </c>
      <c r="N318" s="52">
        <f>2.3*C318/100</f>
        <v>1.38</v>
      </c>
    </row>
    <row r="319" spans="1:17" ht="21">
      <c r="A319" s="49"/>
      <c r="B319" s="49" t="s">
        <v>146</v>
      </c>
      <c r="C319" s="52">
        <f>SUM(C312:C318)</f>
        <v>710</v>
      </c>
      <c r="D319" s="49">
        <f>SUM(D312:D318)</f>
        <v>31.12</v>
      </c>
      <c r="E319" s="49">
        <f t="shared" ref="E319:N319" si="45">SUM(E312:E318)</f>
        <v>29.857999999999997</v>
      </c>
      <c r="F319" s="49">
        <f t="shared" si="45"/>
        <v>90.465999999999994</v>
      </c>
      <c r="G319" s="49">
        <f t="shared" si="45"/>
        <v>778.88</v>
      </c>
      <c r="H319" s="61">
        <f t="shared" si="45"/>
        <v>0</v>
      </c>
      <c r="I319" s="49">
        <f t="shared" si="45"/>
        <v>0.76</v>
      </c>
      <c r="J319" s="49">
        <f t="shared" si="45"/>
        <v>102.12</v>
      </c>
      <c r="K319" s="49">
        <f t="shared" si="45"/>
        <v>194.82400000000001</v>
      </c>
      <c r="L319" s="49">
        <f t="shared" si="45"/>
        <v>142.72</v>
      </c>
      <c r="M319" s="49">
        <f t="shared" si="45"/>
        <v>433.98</v>
      </c>
      <c r="N319" s="49">
        <f t="shared" si="45"/>
        <v>7.9559999999999995</v>
      </c>
      <c r="O319" s="72"/>
      <c r="P319" s="72"/>
    </row>
    <row r="320" spans="1:17" ht="21">
      <c r="A320" s="49"/>
      <c r="B320" s="73" t="s">
        <v>63</v>
      </c>
      <c r="C320" s="52"/>
      <c r="D320" s="49"/>
      <c r="E320" s="49"/>
      <c r="F320" s="49"/>
      <c r="G320" s="49"/>
      <c r="H320" s="61"/>
      <c r="I320" s="49"/>
      <c r="J320" s="49"/>
      <c r="K320" s="49"/>
      <c r="L320" s="49"/>
      <c r="M320" s="49"/>
      <c r="N320" s="49"/>
    </row>
    <row r="321" spans="1:16" ht="21">
      <c r="A321" s="49" t="s">
        <v>96</v>
      </c>
      <c r="B321" s="54" t="s">
        <v>64</v>
      </c>
      <c r="C321" s="55">
        <v>200</v>
      </c>
      <c r="D321" s="49">
        <v>5.4</v>
      </c>
      <c r="E321" s="49">
        <v>5</v>
      </c>
      <c r="F321" s="49">
        <v>21.6</v>
      </c>
      <c r="G321" s="49">
        <v>158</v>
      </c>
      <c r="H321" s="61">
        <v>44</v>
      </c>
      <c r="I321" s="49">
        <v>0.06</v>
      </c>
      <c r="J321" s="49">
        <v>1.8</v>
      </c>
      <c r="K321" s="49">
        <v>242</v>
      </c>
      <c r="L321" s="49">
        <v>30</v>
      </c>
      <c r="M321" s="49">
        <v>188</v>
      </c>
      <c r="N321" s="49">
        <v>0.2</v>
      </c>
    </row>
    <row r="322" spans="1:16" ht="21">
      <c r="A322" s="49"/>
      <c r="B322" s="49" t="s">
        <v>65</v>
      </c>
      <c r="C322" s="55">
        <v>200</v>
      </c>
      <c r="D322" s="49">
        <v>5.4</v>
      </c>
      <c r="E322" s="49">
        <v>5</v>
      </c>
      <c r="F322" s="49">
        <v>21.6</v>
      </c>
      <c r="G322" s="49">
        <v>158</v>
      </c>
      <c r="H322" s="61">
        <v>44</v>
      </c>
      <c r="I322" s="49">
        <v>0.06</v>
      </c>
      <c r="J322" s="49">
        <v>1.8</v>
      </c>
      <c r="K322" s="49">
        <v>242</v>
      </c>
      <c r="L322" s="49">
        <v>30</v>
      </c>
      <c r="M322" s="49">
        <v>188</v>
      </c>
      <c r="N322" s="49">
        <v>0.2</v>
      </c>
    </row>
    <row r="323" spans="1:16" ht="21">
      <c r="A323" s="49"/>
      <c r="B323" s="52"/>
      <c r="C323" s="52"/>
      <c r="D323" s="52"/>
      <c r="E323" s="52"/>
      <c r="F323" s="52"/>
      <c r="G323" s="52"/>
      <c r="H323" s="53"/>
      <c r="I323" s="52"/>
      <c r="J323" s="52"/>
      <c r="K323" s="52"/>
      <c r="L323" s="52"/>
      <c r="M323" s="52"/>
      <c r="N323" s="52"/>
    </row>
    <row r="324" spans="1:16" ht="21">
      <c r="A324" s="49"/>
      <c r="B324" s="49" t="s">
        <v>66</v>
      </c>
      <c r="C324" s="77">
        <f t="shared" ref="C324:N324" si="46">SUM(C294+C297+C306+C310+C319+C322)</f>
        <v>2960</v>
      </c>
      <c r="D324" s="126">
        <f t="shared" si="46"/>
        <v>98.487800000000007</v>
      </c>
      <c r="E324" s="126">
        <f t="shared" si="46"/>
        <v>94.547599999999989</v>
      </c>
      <c r="F324" s="126">
        <f t="shared" si="46"/>
        <v>515.08519999999999</v>
      </c>
      <c r="G324" s="126">
        <f t="shared" si="46"/>
        <v>3309.3700000000003</v>
      </c>
      <c r="H324" s="126">
        <f t="shared" si="46"/>
        <v>129.09</v>
      </c>
      <c r="I324" s="126">
        <f t="shared" si="46"/>
        <v>1.5650000000000002</v>
      </c>
      <c r="J324" s="126">
        <f t="shared" si="46"/>
        <v>269.57000000000005</v>
      </c>
      <c r="K324" s="126">
        <f t="shared" si="46"/>
        <v>806.11799999999994</v>
      </c>
      <c r="L324" s="126">
        <f t="shared" si="46"/>
        <v>470.70000000000005</v>
      </c>
      <c r="M324" s="126">
        <f t="shared" si="46"/>
        <v>1424.3899999999999</v>
      </c>
      <c r="N324" s="126">
        <f t="shared" si="46"/>
        <v>23.925000000000001</v>
      </c>
      <c r="O324" s="72"/>
      <c r="P324" s="72"/>
    </row>
    <row r="325" spans="1:16" ht="20.399999999999999">
      <c r="A325" s="343" t="s">
        <v>4</v>
      </c>
      <c r="B325" s="346" t="s">
        <v>5</v>
      </c>
      <c r="C325" s="349" t="s">
        <v>6</v>
      </c>
      <c r="D325" s="352" t="s">
        <v>7</v>
      </c>
      <c r="E325" s="353"/>
      <c r="F325" s="354"/>
      <c r="G325" s="346" t="s">
        <v>8</v>
      </c>
      <c r="H325" s="355" t="s">
        <v>9</v>
      </c>
      <c r="I325" s="356"/>
      <c r="J325" s="357"/>
      <c r="K325" s="355" t="s">
        <v>10</v>
      </c>
      <c r="L325" s="356"/>
      <c r="M325" s="356"/>
      <c r="N325" s="357"/>
    </row>
    <row r="326" spans="1:16">
      <c r="A326" s="344"/>
      <c r="B326" s="347"/>
      <c r="C326" s="350"/>
      <c r="D326" s="400" t="s">
        <v>11</v>
      </c>
      <c r="E326" s="400" t="s">
        <v>12</v>
      </c>
      <c r="F326" s="346" t="s">
        <v>13</v>
      </c>
      <c r="G326" s="347"/>
      <c r="H326" s="358"/>
      <c r="I326" s="359"/>
      <c r="J326" s="360"/>
      <c r="K326" s="358"/>
      <c r="L326" s="359"/>
      <c r="M326" s="359"/>
      <c r="N326" s="360"/>
    </row>
    <row r="327" spans="1:16" ht="30" customHeight="1">
      <c r="A327" s="345"/>
      <c r="B327" s="348"/>
      <c r="C327" s="351"/>
      <c r="D327" s="401"/>
      <c r="E327" s="401"/>
      <c r="F327" s="348"/>
      <c r="G327" s="348"/>
      <c r="H327" s="45" t="s">
        <v>14</v>
      </c>
      <c r="I327" s="46" t="s">
        <v>15</v>
      </c>
      <c r="J327" s="46" t="s">
        <v>16</v>
      </c>
      <c r="K327" s="46" t="s">
        <v>17</v>
      </c>
      <c r="L327" s="46" t="s">
        <v>18</v>
      </c>
      <c r="M327" s="46" t="s">
        <v>19</v>
      </c>
      <c r="N327" s="46" t="s">
        <v>20</v>
      </c>
    </row>
    <row r="328" spans="1:16" ht="40.5" customHeight="1">
      <c r="A328" s="185"/>
      <c r="B328" s="47" t="s">
        <v>152</v>
      </c>
      <c r="C328" s="48"/>
      <c r="D328" s="183"/>
      <c r="E328" s="183"/>
      <c r="F328" s="184"/>
      <c r="G328" s="186"/>
      <c r="H328" s="45"/>
      <c r="I328" s="46"/>
      <c r="J328" s="46"/>
      <c r="K328" s="46"/>
      <c r="L328" s="46"/>
      <c r="M328" s="46"/>
      <c r="N328" s="46"/>
    </row>
    <row r="329" spans="1:16" ht="21">
      <c r="A329" s="49"/>
      <c r="B329" s="50" t="s">
        <v>116</v>
      </c>
      <c r="C329" s="51"/>
      <c r="D329" s="49"/>
      <c r="E329" s="49"/>
      <c r="F329" s="49"/>
      <c r="G329" s="49"/>
      <c r="H329" s="61"/>
      <c r="I329" s="49"/>
      <c r="J329" s="49"/>
      <c r="K329" s="49"/>
      <c r="L329" s="49"/>
      <c r="M329" s="49"/>
      <c r="N329" s="49"/>
    </row>
    <row r="330" spans="1:16" ht="21">
      <c r="A330" s="49"/>
      <c r="B330" s="50" t="s">
        <v>68</v>
      </c>
      <c r="C330" s="51"/>
      <c r="D330" s="49"/>
      <c r="E330" s="49"/>
      <c r="F330" s="49"/>
      <c r="G330" s="49"/>
      <c r="H330" s="61"/>
      <c r="I330" s="49"/>
      <c r="J330" s="49"/>
      <c r="K330" s="49"/>
      <c r="L330" s="49"/>
      <c r="M330" s="49"/>
      <c r="N330" s="49"/>
    </row>
    <row r="331" spans="1:16" ht="60" customHeight="1">
      <c r="A331" s="49" t="s">
        <v>221</v>
      </c>
      <c r="B331" s="54" t="s">
        <v>223</v>
      </c>
      <c r="C331" s="57" t="s">
        <v>174</v>
      </c>
      <c r="D331" s="65">
        <v>18.34</v>
      </c>
      <c r="E331" s="65">
        <v>6.74</v>
      </c>
      <c r="F331" s="65">
        <v>128.19999999999999</v>
      </c>
      <c r="G331" s="65">
        <v>316</v>
      </c>
      <c r="H331" s="78">
        <v>0</v>
      </c>
      <c r="I331" s="65">
        <v>0</v>
      </c>
      <c r="J331" s="65">
        <v>2</v>
      </c>
      <c r="K331" s="65">
        <v>223.5</v>
      </c>
      <c r="L331" s="65">
        <v>69</v>
      </c>
      <c r="M331" s="65">
        <v>278.89999999999998</v>
      </c>
      <c r="N331" s="65">
        <v>3.64</v>
      </c>
    </row>
    <row r="332" spans="1:16" ht="56.25" customHeight="1">
      <c r="A332" s="58" t="s">
        <v>208</v>
      </c>
      <c r="B332" s="54" t="s">
        <v>72</v>
      </c>
      <c r="C332" s="55">
        <v>20</v>
      </c>
      <c r="D332" s="65">
        <v>0</v>
      </c>
      <c r="E332" s="65">
        <v>14.4</v>
      </c>
      <c r="F332" s="65">
        <v>0.26</v>
      </c>
      <c r="G332" s="65">
        <v>132.19999999999999</v>
      </c>
      <c r="H332" s="78">
        <v>0.1</v>
      </c>
      <c r="I332" s="65">
        <v>0</v>
      </c>
      <c r="J332" s="65">
        <v>0</v>
      </c>
      <c r="K332" s="65">
        <v>4.4000000000000004</v>
      </c>
      <c r="L332" s="65">
        <v>0.6</v>
      </c>
      <c r="M332" s="65">
        <v>3.8</v>
      </c>
      <c r="N332" s="65">
        <v>0.04</v>
      </c>
      <c r="O332" s="72"/>
      <c r="P332" s="72"/>
    </row>
    <row r="333" spans="1:16" ht="27" customHeight="1">
      <c r="A333" s="58" t="s">
        <v>99</v>
      </c>
      <c r="B333" s="57" t="s">
        <v>100</v>
      </c>
      <c r="C333" s="57">
        <v>30</v>
      </c>
      <c r="D333" s="52">
        <v>6.9</v>
      </c>
      <c r="E333" s="52">
        <v>8.6999999999999993</v>
      </c>
      <c r="F333" s="52">
        <v>0</v>
      </c>
      <c r="G333" s="52">
        <v>108</v>
      </c>
      <c r="H333" s="53">
        <v>0.06</v>
      </c>
      <c r="I333" s="52">
        <v>0</v>
      </c>
      <c r="J333" s="52">
        <v>0.84</v>
      </c>
      <c r="K333" s="52">
        <v>312</v>
      </c>
      <c r="L333" s="52">
        <v>0</v>
      </c>
      <c r="M333" s="52">
        <v>163.19999999999999</v>
      </c>
      <c r="N333" s="52">
        <v>0</v>
      </c>
    </row>
    <row r="334" spans="1:16" ht="24" customHeight="1">
      <c r="A334" s="65" t="s">
        <v>30</v>
      </c>
      <c r="B334" s="54" t="s">
        <v>31</v>
      </c>
      <c r="C334" s="69">
        <v>40</v>
      </c>
      <c r="D334" s="52">
        <v>4.1070000000000002</v>
      </c>
      <c r="E334" s="52">
        <v>1.6</v>
      </c>
      <c r="F334" s="52">
        <v>26.56</v>
      </c>
      <c r="G334" s="52">
        <v>139.72999999999999</v>
      </c>
      <c r="H334" s="53">
        <v>0</v>
      </c>
      <c r="I334" s="52">
        <v>8.5300000000000001E-2</v>
      </c>
      <c r="J334" s="52">
        <v>0</v>
      </c>
      <c r="K334" s="52">
        <v>13.87</v>
      </c>
      <c r="L334" s="52">
        <v>18.670000000000002</v>
      </c>
      <c r="M334" s="52">
        <v>44.27</v>
      </c>
      <c r="N334" s="52">
        <v>0.85299999999999998</v>
      </c>
      <c r="O334" s="72"/>
      <c r="P334" s="72"/>
    </row>
    <row r="335" spans="1:16" ht="26.25" customHeight="1">
      <c r="A335" s="49" t="s">
        <v>59</v>
      </c>
      <c r="B335" s="54" t="s">
        <v>60</v>
      </c>
      <c r="C335" s="59" t="s">
        <v>61</v>
      </c>
      <c r="D335" s="65">
        <v>0</v>
      </c>
      <c r="E335" s="65">
        <v>0</v>
      </c>
      <c r="F335" s="65">
        <v>11.3</v>
      </c>
      <c r="G335" s="65">
        <v>45.6</v>
      </c>
      <c r="H335" s="78">
        <v>0</v>
      </c>
      <c r="I335" s="65">
        <v>0</v>
      </c>
      <c r="J335" s="65">
        <v>3.1</v>
      </c>
      <c r="K335" s="65">
        <v>14.2</v>
      </c>
      <c r="L335" s="65">
        <v>2.4</v>
      </c>
      <c r="M335" s="80">
        <v>4.4000000000000004</v>
      </c>
      <c r="N335" s="65">
        <v>0.36</v>
      </c>
    </row>
    <row r="336" spans="1:16" ht="21">
      <c r="A336" s="49"/>
      <c r="B336" s="49" t="s">
        <v>134</v>
      </c>
      <c r="C336" s="60">
        <v>562</v>
      </c>
      <c r="D336" s="49">
        <f>SUM(D331:D335)</f>
        <v>29.347000000000001</v>
      </c>
      <c r="E336" s="49">
        <f t="shared" ref="E336:N336" si="47">SUM(E331:E335)</f>
        <v>31.44</v>
      </c>
      <c r="F336" s="49">
        <f t="shared" si="47"/>
        <v>166.32</v>
      </c>
      <c r="G336" s="49">
        <f t="shared" si="47"/>
        <v>741.53000000000009</v>
      </c>
      <c r="H336" s="61">
        <f t="shared" si="47"/>
        <v>0.16</v>
      </c>
      <c r="I336" s="49">
        <f t="shared" si="47"/>
        <v>8.5300000000000001E-2</v>
      </c>
      <c r="J336" s="49">
        <f t="shared" si="47"/>
        <v>5.9399999999999995</v>
      </c>
      <c r="K336" s="49">
        <f t="shared" si="47"/>
        <v>567.97</v>
      </c>
      <c r="L336" s="49">
        <f t="shared" si="47"/>
        <v>90.67</v>
      </c>
      <c r="M336" s="49">
        <f t="shared" si="47"/>
        <v>494.56999999999994</v>
      </c>
      <c r="N336" s="49">
        <f t="shared" si="47"/>
        <v>4.8930000000000007</v>
      </c>
      <c r="O336" s="72"/>
      <c r="P336" s="72"/>
    </row>
    <row r="337" spans="1:15" ht="21">
      <c r="A337" s="49"/>
      <c r="B337" s="50" t="s">
        <v>33</v>
      </c>
      <c r="C337" s="52"/>
      <c r="D337" s="49"/>
      <c r="E337" s="49"/>
      <c r="F337" s="49"/>
      <c r="G337" s="49"/>
      <c r="H337" s="61"/>
      <c r="I337" s="49"/>
      <c r="J337" s="49"/>
      <c r="K337" s="49"/>
      <c r="L337" s="49"/>
      <c r="M337" s="49"/>
      <c r="N337" s="49"/>
    </row>
    <row r="338" spans="1:15" ht="21">
      <c r="A338" s="49" t="s">
        <v>199</v>
      </c>
      <c r="B338" s="62" t="s">
        <v>73</v>
      </c>
      <c r="C338" s="79">
        <v>200</v>
      </c>
      <c r="D338" s="49">
        <v>3</v>
      </c>
      <c r="E338" s="49">
        <v>1</v>
      </c>
      <c r="F338" s="49">
        <v>42</v>
      </c>
      <c r="G338" s="49">
        <v>192</v>
      </c>
      <c r="H338" s="61">
        <v>0</v>
      </c>
      <c r="I338" s="49">
        <v>0.08</v>
      </c>
      <c r="J338" s="49">
        <v>20</v>
      </c>
      <c r="K338" s="49">
        <v>16</v>
      </c>
      <c r="L338" s="49">
        <v>84</v>
      </c>
      <c r="M338" s="49">
        <v>56</v>
      </c>
      <c r="N338" s="49">
        <v>1.2</v>
      </c>
    </row>
    <row r="339" spans="1:15" ht="21">
      <c r="A339" s="49"/>
      <c r="B339" s="49" t="s">
        <v>35</v>
      </c>
      <c r="C339" s="57">
        <f t="shared" ref="C339:N339" si="48">SUM(C338:C338)</f>
        <v>200</v>
      </c>
      <c r="D339" s="57">
        <f t="shared" si="48"/>
        <v>3</v>
      </c>
      <c r="E339" s="57">
        <f t="shared" si="48"/>
        <v>1</v>
      </c>
      <c r="F339" s="57">
        <f t="shared" si="48"/>
        <v>42</v>
      </c>
      <c r="G339" s="57">
        <f t="shared" si="48"/>
        <v>192</v>
      </c>
      <c r="H339" s="57">
        <f t="shared" si="48"/>
        <v>0</v>
      </c>
      <c r="I339" s="57">
        <f t="shared" si="48"/>
        <v>0.08</v>
      </c>
      <c r="J339" s="57">
        <f t="shared" si="48"/>
        <v>20</v>
      </c>
      <c r="K339" s="57">
        <f t="shared" si="48"/>
        <v>16</v>
      </c>
      <c r="L339" s="57">
        <f t="shared" si="48"/>
        <v>84</v>
      </c>
      <c r="M339" s="57">
        <f t="shared" si="48"/>
        <v>56</v>
      </c>
      <c r="N339" s="57">
        <f t="shared" si="48"/>
        <v>1.2</v>
      </c>
    </row>
    <row r="340" spans="1:15" ht="21">
      <c r="A340" s="49"/>
      <c r="B340" s="50" t="s">
        <v>36</v>
      </c>
      <c r="C340" s="51"/>
      <c r="D340" s="49"/>
      <c r="E340" s="49"/>
      <c r="F340" s="49"/>
      <c r="G340" s="49"/>
      <c r="H340" s="61"/>
      <c r="I340" s="49"/>
      <c r="J340" s="49"/>
      <c r="K340" s="49"/>
      <c r="L340" s="49"/>
      <c r="M340" s="49"/>
      <c r="N340" s="49"/>
    </row>
    <row r="341" spans="1:15" ht="42.75" customHeight="1">
      <c r="A341" s="49" t="s">
        <v>175</v>
      </c>
      <c r="B341" s="54" t="s">
        <v>176</v>
      </c>
      <c r="C341" s="57">
        <v>250</v>
      </c>
      <c r="D341" s="65">
        <v>4.1900000000000004</v>
      </c>
      <c r="E341" s="65">
        <v>5.73</v>
      </c>
      <c r="F341" s="65">
        <v>12.73</v>
      </c>
      <c r="G341" s="65">
        <v>371.65</v>
      </c>
      <c r="H341" s="78">
        <v>0.06</v>
      </c>
      <c r="I341" s="65">
        <v>0.01</v>
      </c>
      <c r="J341" s="65">
        <v>10.1</v>
      </c>
      <c r="K341" s="65">
        <v>34.35</v>
      </c>
      <c r="L341" s="65">
        <v>25.35</v>
      </c>
      <c r="M341" s="65">
        <v>58.97</v>
      </c>
      <c r="N341" s="65">
        <v>1.27</v>
      </c>
    </row>
    <row r="342" spans="1:15" ht="57" customHeight="1">
      <c r="A342" s="58" t="s">
        <v>224</v>
      </c>
      <c r="B342" s="54" t="s">
        <v>177</v>
      </c>
      <c r="C342" s="59" t="s">
        <v>163</v>
      </c>
      <c r="D342" s="65">
        <v>9.4</v>
      </c>
      <c r="E342" s="65">
        <v>11.33</v>
      </c>
      <c r="F342" s="65">
        <v>15.22</v>
      </c>
      <c r="G342" s="65">
        <v>203.14</v>
      </c>
      <c r="H342" s="78">
        <v>0</v>
      </c>
      <c r="I342" s="65">
        <v>0.01</v>
      </c>
      <c r="J342" s="65">
        <v>4.4000000000000004</v>
      </c>
      <c r="K342" s="65">
        <v>21.21</v>
      </c>
      <c r="L342" s="65">
        <v>21.79</v>
      </c>
      <c r="M342" s="65">
        <v>104.6</v>
      </c>
      <c r="N342" s="65">
        <v>1.54</v>
      </c>
    </row>
    <row r="343" spans="1:15" ht="60" customHeight="1">
      <c r="A343" s="49" t="s">
        <v>55</v>
      </c>
      <c r="B343" s="57" t="s">
        <v>56</v>
      </c>
      <c r="C343" s="57">
        <v>200</v>
      </c>
      <c r="D343" s="65">
        <v>7.57</v>
      </c>
      <c r="E343" s="65">
        <v>4.63</v>
      </c>
      <c r="F343" s="65">
        <v>36.31</v>
      </c>
      <c r="G343" s="65">
        <v>217</v>
      </c>
      <c r="H343" s="78">
        <v>21</v>
      </c>
      <c r="I343" s="65">
        <v>0.08</v>
      </c>
      <c r="J343" s="65">
        <v>0</v>
      </c>
      <c r="K343" s="65">
        <v>64</v>
      </c>
      <c r="L343" s="65">
        <v>29</v>
      </c>
      <c r="M343" s="65">
        <v>50.6</v>
      </c>
      <c r="N343" s="65">
        <v>1.52</v>
      </c>
    </row>
    <row r="344" spans="1:15" ht="29.25" customHeight="1">
      <c r="A344" s="5" t="s">
        <v>202</v>
      </c>
      <c r="B344" s="38" t="s">
        <v>57</v>
      </c>
      <c r="C344" s="57">
        <v>100</v>
      </c>
      <c r="D344" s="57"/>
      <c r="E344" s="52">
        <v>0.8</v>
      </c>
      <c r="F344" s="52">
        <v>0</v>
      </c>
      <c r="G344" s="52">
        <v>1.6659999999999999</v>
      </c>
      <c r="H344" s="52">
        <v>13</v>
      </c>
      <c r="I344" s="53">
        <v>0</v>
      </c>
      <c r="J344" s="52">
        <v>0</v>
      </c>
      <c r="K344" s="52">
        <v>5</v>
      </c>
      <c r="L344" s="52">
        <v>23</v>
      </c>
      <c r="M344" s="52">
        <v>14</v>
      </c>
      <c r="N344" s="52">
        <v>24</v>
      </c>
      <c r="O344" s="52">
        <v>0.6</v>
      </c>
    </row>
    <row r="345" spans="1:15" ht="24" customHeight="1">
      <c r="A345" s="49" t="s">
        <v>30</v>
      </c>
      <c r="B345" s="17" t="s">
        <v>43</v>
      </c>
      <c r="C345" s="57">
        <v>60</v>
      </c>
      <c r="D345" s="52">
        <v>3</v>
      </c>
      <c r="E345" s="52">
        <f>1.2*C345/100</f>
        <v>0.72</v>
      </c>
      <c r="F345" s="52">
        <f>34.2*C345/100</f>
        <v>20.52</v>
      </c>
      <c r="G345" s="52">
        <f>181*C345/100</f>
        <v>108.6</v>
      </c>
      <c r="H345" s="53">
        <v>0</v>
      </c>
      <c r="I345" s="52">
        <f>0.11*C345/100</f>
        <v>6.6000000000000003E-2</v>
      </c>
      <c r="J345" s="52">
        <v>0</v>
      </c>
      <c r="K345" s="52">
        <f>34*C345/100</f>
        <v>20.399999999999999</v>
      </c>
      <c r="L345" s="52">
        <f>41*C345/100</f>
        <v>24.6</v>
      </c>
      <c r="M345" s="52">
        <f>120*C345/100</f>
        <v>72</v>
      </c>
      <c r="N345" s="52">
        <f>2.3*C345/100</f>
        <v>1.38</v>
      </c>
    </row>
    <row r="346" spans="1:15" ht="24.75" customHeight="1">
      <c r="A346" s="49" t="s">
        <v>30</v>
      </c>
      <c r="B346" s="54" t="s">
        <v>44</v>
      </c>
      <c r="C346" s="57">
        <v>100</v>
      </c>
      <c r="D346" s="52">
        <f>7.7*C346/100</f>
        <v>7.7</v>
      </c>
      <c r="E346" s="52">
        <f>3*C346/100</f>
        <v>3</v>
      </c>
      <c r="F346" s="52">
        <f>49.8*C346/100</f>
        <v>49.8</v>
      </c>
      <c r="G346" s="52">
        <f>262*C346/100</f>
        <v>262</v>
      </c>
      <c r="H346" s="53">
        <v>0</v>
      </c>
      <c r="I346" s="52">
        <f>0.16*C346/100</f>
        <v>0.16</v>
      </c>
      <c r="J346" s="52">
        <v>0</v>
      </c>
      <c r="K346" s="52">
        <f>26*C346/100</f>
        <v>26</v>
      </c>
      <c r="L346" s="52">
        <f>35*C346/100</f>
        <v>35</v>
      </c>
      <c r="M346" s="52">
        <f>83*C346/100</f>
        <v>83</v>
      </c>
      <c r="N346" s="52">
        <f>1.6*C346/100</f>
        <v>1.6</v>
      </c>
    </row>
    <row r="347" spans="1:15" ht="21">
      <c r="A347" s="49" t="s">
        <v>83</v>
      </c>
      <c r="B347" s="65" t="s">
        <v>84</v>
      </c>
      <c r="C347" s="52">
        <v>200</v>
      </c>
      <c r="D347" s="65">
        <v>0</v>
      </c>
      <c r="E347" s="65">
        <v>0</v>
      </c>
      <c r="F347" s="65">
        <v>23.88</v>
      </c>
      <c r="G347" s="65">
        <v>97.6</v>
      </c>
      <c r="H347" s="78">
        <v>0</v>
      </c>
      <c r="I347" s="65">
        <v>0</v>
      </c>
      <c r="J347" s="65">
        <v>1.72</v>
      </c>
      <c r="K347" s="65">
        <v>14.48</v>
      </c>
      <c r="L347" s="65">
        <v>3.6</v>
      </c>
      <c r="M347" s="65">
        <v>4.4000000000000004</v>
      </c>
      <c r="N347" s="65">
        <v>0.94</v>
      </c>
    </row>
    <row r="348" spans="1:15" ht="21">
      <c r="A348" s="49"/>
      <c r="B348" s="49" t="s">
        <v>45</v>
      </c>
      <c r="C348" s="52">
        <f>SUM(C341:C347)</f>
        <v>910</v>
      </c>
      <c r="D348" s="49">
        <f t="shared" ref="D348:N348" si="49">SUM(D341:D347)</f>
        <v>31.86</v>
      </c>
      <c r="E348" s="49">
        <f t="shared" si="49"/>
        <v>26.21</v>
      </c>
      <c r="F348" s="49">
        <f t="shared" si="49"/>
        <v>158.45999999999998</v>
      </c>
      <c r="G348" s="49">
        <f t="shared" si="49"/>
        <v>1261.6559999999999</v>
      </c>
      <c r="H348" s="61">
        <f t="shared" si="49"/>
        <v>34.06</v>
      </c>
      <c r="I348" s="49">
        <f t="shared" si="49"/>
        <v>0.32600000000000001</v>
      </c>
      <c r="J348" s="49">
        <f t="shared" si="49"/>
        <v>16.22</v>
      </c>
      <c r="K348" s="49">
        <f t="shared" si="49"/>
        <v>185.44</v>
      </c>
      <c r="L348" s="49">
        <f t="shared" si="49"/>
        <v>162.34</v>
      </c>
      <c r="M348" s="49">
        <f t="shared" si="49"/>
        <v>387.56999999999994</v>
      </c>
      <c r="N348" s="49">
        <f t="shared" si="49"/>
        <v>32.25</v>
      </c>
    </row>
    <row r="349" spans="1:15" ht="21">
      <c r="A349" s="49"/>
      <c r="B349" s="50" t="s">
        <v>46</v>
      </c>
      <c r="C349" s="51"/>
      <c r="D349" s="49"/>
      <c r="E349" s="49"/>
      <c r="F349" s="49"/>
      <c r="G349" s="49"/>
      <c r="H349" s="61"/>
      <c r="I349" s="49"/>
      <c r="J349" s="49"/>
      <c r="K349" s="49"/>
      <c r="L349" s="49"/>
      <c r="M349" s="49"/>
      <c r="N349" s="49"/>
    </row>
    <row r="350" spans="1:15" ht="40.5" customHeight="1">
      <c r="A350" s="146" t="s">
        <v>178</v>
      </c>
      <c r="B350" s="139" t="s">
        <v>179</v>
      </c>
      <c r="C350" s="194" t="s">
        <v>217</v>
      </c>
      <c r="D350" s="147">
        <v>32.314</v>
      </c>
      <c r="E350" s="147">
        <v>16.52</v>
      </c>
      <c r="F350" s="147">
        <v>92.02</v>
      </c>
      <c r="G350" s="147">
        <v>480.56</v>
      </c>
      <c r="H350" s="148">
        <v>0</v>
      </c>
      <c r="I350" s="147">
        <v>0</v>
      </c>
      <c r="J350" s="147">
        <v>0</v>
      </c>
      <c r="K350" s="147">
        <v>407.82</v>
      </c>
      <c r="L350" s="147">
        <v>56.4</v>
      </c>
      <c r="M350" s="147">
        <v>445.9</v>
      </c>
      <c r="N350" s="147">
        <v>0.95</v>
      </c>
    </row>
    <row r="351" spans="1:15" ht="27.75" customHeight="1">
      <c r="A351" s="49" t="s">
        <v>211</v>
      </c>
      <c r="B351" s="54" t="s">
        <v>0</v>
      </c>
      <c r="C351" s="57">
        <v>200</v>
      </c>
      <c r="D351" s="65">
        <v>0</v>
      </c>
      <c r="E351" s="65">
        <v>0</v>
      </c>
      <c r="F351" s="65">
        <v>21.4</v>
      </c>
      <c r="G351" s="65">
        <v>86</v>
      </c>
      <c r="H351" s="78">
        <v>0</v>
      </c>
      <c r="I351" s="65">
        <v>0</v>
      </c>
      <c r="J351" s="65">
        <v>50</v>
      </c>
      <c r="K351" s="65">
        <v>0</v>
      </c>
      <c r="L351" s="65">
        <v>0</v>
      </c>
      <c r="M351" s="65">
        <v>0</v>
      </c>
      <c r="N351" s="65">
        <v>0</v>
      </c>
    </row>
    <row r="352" spans="1:15" ht="21">
      <c r="A352" s="49"/>
      <c r="B352" s="49" t="s">
        <v>51</v>
      </c>
      <c r="C352" s="52">
        <f>SUM(C350:C351)</f>
        <v>200</v>
      </c>
      <c r="D352" s="49">
        <f>SUM(D350:D351)</f>
        <v>32.314</v>
      </c>
      <c r="E352" s="49">
        <f t="shared" ref="E352:N352" si="50">SUM(E350:E351)</f>
        <v>16.52</v>
      </c>
      <c r="F352" s="49">
        <f t="shared" si="50"/>
        <v>113.41999999999999</v>
      </c>
      <c r="G352" s="49">
        <f t="shared" si="50"/>
        <v>566.55999999999995</v>
      </c>
      <c r="H352" s="61">
        <f t="shared" si="50"/>
        <v>0</v>
      </c>
      <c r="I352" s="49">
        <f t="shared" si="50"/>
        <v>0</v>
      </c>
      <c r="J352" s="49">
        <f t="shared" si="50"/>
        <v>50</v>
      </c>
      <c r="K352" s="49">
        <f t="shared" si="50"/>
        <v>407.82</v>
      </c>
      <c r="L352" s="49">
        <f t="shared" si="50"/>
        <v>56.4</v>
      </c>
      <c r="M352" s="49">
        <f t="shared" si="50"/>
        <v>445.9</v>
      </c>
      <c r="N352" s="49">
        <f t="shared" si="50"/>
        <v>0.95</v>
      </c>
    </row>
    <row r="353" spans="1:16" ht="21">
      <c r="A353" s="49"/>
      <c r="B353" s="66" t="s">
        <v>52</v>
      </c>
      <c r="C353" s="67"/>
      <c r="D353" s="49"/>
      <c r="E353" s="49"/>
      <c r="F353" s="49"/>
      <c r="G353" s="49"/>
      <c r="H353" s="61"/>
      <c r="I353" s="49"/>
      <c r="J353" s="49"/>
      <c r="K353" s="49"/>
      <c r="L353" s="49"/>
      <c r="M353" s="49"/>
      <c r="N353" s="49"/>
    </row>
    <row r="354" spans="1:16" ht="27.75" customHeight="1">
      <c r="A354" s="149" t="s">
        <v>181</v>
      </c>
      <c r="B354" s="150" t="s">
        <v>182</v>
      </c>
      <c r="C354" s="128" t="s">
        <v>227</v>
      </c>
      <c r="D354" s="65">
        <v>10.058</v>
      </c>
      <c r="E354" s="65">
        <v>10.223000000000001</v>
      </c>
      <c r="F354" s="65">
        <v>9.4</v>
      </c>
      <c r="G354" s="65">
        <v>170.75</v>
      </c>
      <c r="H354" s="78">
        <v>93.75</v>
      </c>
      <c r="I354" s="65">
        <v>0.26</v>
      </c>
      <c r="J354" s="65">
        <v>1.48</v>
      </c>
      <c r="K354" s="65">
        <v>119.6</v>
      </c>
      <c r="L354" s="65">
        <v>72</v>
      </c>
      <c r="M354" s="65">
        <v>406.5</v>
      </c>
      <c r="N354" s="65">
        <v>2.2000000000000002</v>
      </c>
    </row>
    <row r="355" spans="1:16" ht="64.5" customHeight="1">
      <c r="A355" s="49" t="s">
        <v>183</v>
      </c>
      <c r="B355" s="57" t="s">
        <v>184</v>
      </c>
      <c r="C355" s="52">
        <v>200</v>
      </c>
      <c r="D355" s="65">
        <v>4.5199999999999996</v>
      </c>
      <c r="E355" s="65">
        <v>6.9</v>
      </c>
      <c r="F355" s="65">
        <v>36.799999999999997</v>
      </c>
      <c r="G355" s="65">
        <v>227.96</v>
      </c>
      <c r="H355" s="78">
        <v>0</v>
      </c>
      <c r="I355" s="65">
        <v>0</v>
      </c>
      <c r="J355" s="65">
        <v>45.2</v>
      </c>
      <c r="K355" s="65">
        <v>22.6</v>
      </c>
      <c r="L355" s="65">
        <v>52</v>
      </c>
      <c r="M355" s="65">
        <v>131</v>
      </c>
      <c r="N355" s="65">
        <v>2</v>
      </c>
    </row>
    <row r="356" spans="1:16" ht="21.75" customHeight="1">
      <c r="A356" s="5" t="s">
        <v>205</v>
      </c>
      <c r="B356" s="57" t="s">
        <v>93</v>
      </c>
      <c r="C356" s="57">
        <v>100</v>
      </c>
      <c r="D356" s="52">
        <v>1.8</v>
      </c>
      <c r="E356" s="52">
        <v>0</v>
      </c>
      <c r="F356" s="52">
        <v>3</v>
      </c>
      <c r="G356" s="52">
        <v>23</v>
      </c>
      <c r="H356" s="53">
        <v>0</v>
      </c>
      <c r="I356" s="52">
        <v>0</v>
      </c>
      <c r="J356" s="52">
        <v>10</v>
      </c>
      <c r="K356" s="52">
        <v>48</v>
      </c>
      <c r="L356" s="52">
        <v>16</v>
      </c>
      <c r="M356" s="52">
        <v>31</v>
      </c>
      <c r="N356" s="52">
        <v>1.2</v>
      </c>
    </row>
    <row r="357" spans="1:16" ht="24.75" customHeight="1">
      <c r="A357" s="49" t="s">
        <v>30</v>
      </c>
      <c r="B357" s="54" t="s">
        <v>44</v>
      </c>
      <c r="C357" s="57">
        <v>50</v>
      </c>
      <c r="D357" s="147">
        <f>7.7*C357/100</f>
        <v>3.85</v>
      </c>
      <c r="E357" s="147">
        <f>3*C357/100</f>
        <v>1.5</v>
      </c>
      <c r="F357" s="147">
        <f>49.8*C357/100</f>
        <v>24.9</v>
      </c>
      <c r="G357" s="147">
        <f>262*C357/100</f>
        <v>131</v>
      </c>
      <c r="H357" s="148">
        <v>0</v>
      </c>
      <c r="I357" s="147">
        <f>0.16*C357/100</f>
        <v>0.08</v>
      </c>
      <c r="J357" s="147">
        <v>0</v>
      </c>
      <c r="K357" s="147">
        <f>26*C357/100</f>
        <v>13</v>
      </c>
      <c r="L357" s="147">
        <f>35*C357/100</f>
        <v>17.5</v>
      </c>
      <c r="M357" s="151">
        <f>83*C357/100</f>
        <v>41.5</v>
      </c>
      <c r="N357" s="147">
        <f>1.6*C357/100</f>
        <v>0.8</v>
      </c>
    </row>
    <row r="358" spans="1:16" ht="26.25" customHeight="1">
      <c r="A358" s="49" t="s">
        <v>30</v>
      </c>
      <c r="B358" s="17" t="s">
        <v>43</v>
      </c>
      <c r="C358" s="57">
        <v>60</v>
      </c>
      <c r="D358" s="52">
        <v>3</v>
      </c>
      <c r="E358" s="52">
        <f>1.2*C358/100</f>
        <v>0.72</v>
      </c>
      <c r="F358" s="52">
        <f>34.2*C358/100</f>
        <v>20.52</v>
      </c>
      <c r="G358" s="52">
        <f>181*C358/100</f>
        <v>108.6</v>
      </c>
      <c r="H358" s="53">
        <v>0</v>
      </c>
      <c r="I358" s="52">
        <f>0.11*C358/100</f>
        <v>6.6000000000000003E-2</v>
      </c>
      <c r="J358" s="52">
        <v>0</v>
      </c>
      <c r="K358" s="52">
        <f>34*C358/100</f>
        <v>20.399999999999999</v>
      </c>
      <c r="L358" s="52">
        <f>41*C358/100</f>
        <v>24.6</v>
      </c>
      <c r="M358" s="52">
        <f>120*C358/100</f>
        <v>72</v>
      </c>
      <c r="N358" s="52">
        <f>2.3*C358/100</f>
        <v>1.38</v>
      </c>
    </row>
    <row r="359" spans="1:16" ht="35.25" customHeight="1">
      <c r="A359" s="121" t="s">
        <v>41</v>
      </c>
      <c r="B359" s="83" t="s">
        <v>42</v>
      </c>
      <c r="C359" s="83">
        <v>200</v>
      </c>
      <c r="D359" s="84">
        <v>0.8</v>
      </c>
      <c r="E359" s="84">
        <v>0</v>
      </c>
      <c r="F359" s="84">
        <v>19.98</v>
      </c>
      <c r="G359" s="84">
        <v>104</v>
      </c>
      <c r="H359" s="85">
        <v>0</v>
      </c>
      <c r="I359" s="84">
        <v>0</v>
      </c>
      <c r="J359" s="84">
        <v>0.24</v>
      </c>
      <c r="K359" s="84">
        <v>0.4</v>
      </c>
      <c r="L359" s="84">
        <v>0</v>
      </c>
      <c r="M359" s="84">
        <v>0</v>
      </c>
      <c r="N359" s="84">
        <v>0.03</v>
      </c>
    </row>
    <row r="360" spans="1:16" ht="21">
      <c r="A360" s="49"/>
      <c r="B360" s="49" t="s">
        <v>146</v>
      </c>
      <c r="C360" s="52">
        <f>SUM(C354:C359)</f>
        <v>610</v>
      </c>
      <c r="D360" s="49">
        <f>SUM(D354:D359)</f>
        <v>24.028000000000002</v>
      </c>
      <c r="E360" s="49">
        <f t="shared" ref="E360:N360" si="51">SUM(E354:E359)</f>
        <v>19.343</v>
      </c>
      <c r="F360" s="49">
        <f t="shared" si="51"/>
        <v>114.6</v>
      </c>
      <c r="G360" s="49">
        <f t="shared" si="51"/>
        <v>765.31000000000006</v>
      </c>
      <c r="H360" s="61">
        <f t="shared" si="51"/>
        <v>93.75</v>
      </c>
      <c r="I360" s="49">
        <f t="shared" si="51"/>
        <v>0.40600000000000003</v>
      </c>
      <c r="J360" s="49">
        <f t="shared" si="51"/>
        <v>56.92</v>
      </c>
      <c r="K360" s="49">
        <f t="shared" si="51"/>
        <v>224</v>
      </c>
      <c r="L360" s="49">
        <f t="shared" si="51"/>
        <v>182.1</v>
      </c>
      <c r="M360" s="49">
        <f t="shared" si="51"/>
        <v>682</v>
      </c>
      <c r="N360" s="49">
        <f t="shared" si="51"/>
        <v>7.61</v>
      </c>
    </row>
    <row r="361" spans="1:16" ht="24.75" customHeight="1">
      <c r="A361" s="49"/>
      <c r="B361" s="73" t="s">
        <v>63</v>
      </c>
      <c r="C361" s="52"/>
      <c r="D361" s="49"/>
      <c r="E361" s="49"/>
      <c r="F361" s="49"/>
      <c r="G361" s="49"/>
      <c r="H361" s="61"/>
      <c r="I361" s="49"/>
      <c r="J361" s="49"/>
      <c r="K361" s="49"/>
      <c r="L361" s="49"/>
      <c r="M361" s="49"/>
      <c r="N361" s="49"/>
    </row>
    <row r="362" spans="1:16" s="72" customFormat="1" ht="39" customHeight="1">
      <c r="A362" s="49" t="s">
        <v>96</v>
      </c>
      <c r="B362" s="54" t="s">
        <v>97</v>
      </c>
      <c r="C362" s="57">
        <v>200</v>
      </c>
      <c r="D362" s="65">
        <v>1.8</v>
      </c>
      <c r="E362" s="65">
        <v>5</v>
      </c>
      <c r="F362" s="65">
        <v>8.4</v>
      </c>
      <c r="G362" s="65">
        <v>101.3</v>
      </c>
      <c r="H362" s="65">
        <v>4</v>
      </c>
      <c r="I362" s="65">
        <v>0.04</v>
      </c>
      <c r="J362" s="65">
        <v>0.6</v>
      </c>
      <c r="K362" s="65">
        <v>248</v>
      </c>
      <c r="L362" s="65">
        <v>28</v>
      </c>
      <c r="M362" s="65">
        <v>184</v>
      </c>
      <c r="N362" s="65">
        <v>0.2</v>
      </c>
    </row>
    <row r="363" spans="1:16" ht="21">
      <c r="A363" s="49"/>
      <c r="B363" s="49" t="s">
        <v>65</v>
      </c>
      <c r="C363" s="55">
        <v>200</v>
      </c>
      <c r="D363" s="49">
        <v>5.8</v>
      </c>
      <c r="E363" s="49">
        <v>5</v>
      </c>
      <c r="F363" s="49">
        <v>8</v>
      </c>
      <c r="G363" s="49">
        <v>100.2</v>
      </c>
      <c r="H363" s="61">
        <v>44</v>
      </c>
      <c r="I363" s="49">
        <v>0.08</v>
      </c>
      <c r="J363" s="49">
        <v>0.14000000000000001</v>
      </c>
      <c r="K363" s="49">
        <v>240</v>
      </c>
      <c r="L363" s="49">
        <v>28</v>
      </c>
      <c r="M363" s="49">
        <v>180</v>
      </c>
      <c r="N363" s="49">
        <v>0.2</v>
      </c>
    </row>
    <row r="364" spans="1:16" ht="21">
      <c r="A364" s="49"/>
      <c r="B364" s="52"/>
      <c r="C364" s="52"/>
      <c r="D364" s="52"/>
      <c r="E364" s="52"/>
      <c r="F364" s="52"/>
      <c r="G364" s="52"/>
      <c r="H364" s="53"/>
      <c r="I364" s="52"/>
      <c r="J364" s="52"/>
      <c r="K364" s="52"/>
      <c r="L364" s="52"/>
      <c r="M364" s="52"/>
      <c r="N364" s="52"/>
    </row>
    <row r="365" spans="1:16" ht="21">
      <c r="A365" s="49"/>
      <c r="B365" s="49" t="s">
        <v>66</v>
      </c>
      <c r="C365" s="58">
        <f>SUM(C336+C339+C348+C352+C360+C363)</f>
        <v>2682</v>
      </c>
      <c r="D365" s="142">
        <f t="shared" ref="D365:N365" si="52">SUM(D336+D339+D348+D352+D360+D363)</f>
        <v>126.34899999999999</v>
      </c>
      <c r="E365" s="142">
        <f t="shared" si="52"/>
        <v>99.513000000000005</v>
      </c>
      <c r="F365" s="142">
        <f t="shared" si="52"/>
        <v>602.79999999999995</v>
      </c>
      <c r="G365" s="142">
        <f t="shared" si="52"/>
        <v>3627.2559999999999</v>
      </c>
      <c r="H365" s="142">
        <f t="shared" si="52"/>
        <v>171.97</v>
      </c>
      <c r="I365" s="142">
        <f t="shared" si="52"/>
        <v>0.97729999999999995</v>
      </c>
      <c r="J365" s="142">
        <f t="shared" si="52"/>
        <v>149.21999999999997</v>
      </c>
      <c r="K365" s="142">
        <f t="shared" si="52"/>
        <v>1641.23</v>
      </c>
      <c r="L365" s="142">
        <f t="shared" si="52"/>
        <v>603.51</v>
      </c>
      <c r="M365" s="142">
        <f t="shared" si="52"/>
        <v>2246.04</v>
      </c>
      <c r="N365" s="142">
        <f t="shared" si="52"/>
        <v>47.103000000000009</v>
      </c>
      <c r="O365" s="72"/>
      <c r="P365" s="72"/>
    </row>
    <row r="366" spans="1:16" ht="21">
      <c r="A366" s="49"/>
      <c r="B366" s="49"/>
      <c r="C366" s="52"/>
      <c r="D366" s="49"/>
      <c r="E366" s="49"/>
      <c r="F366" s="49"/>
      <c r="G366" s="49"/>
      <c r="H366" s="61"/>
      <c r="I366" s="49"/>
      <c r="J366" s="49"/>
      <c r="K366" s="49"/>
      <c r="L366" s="49"/>
      <c r="M366" s="49"/>
      <c r="N366" s="49"/>
    </row>
    <row r="367" spans="1:16" ht="20.399999999999999">
      <c r="A367" s="343" t="s">
        <v>4</v>
      </c>
      <c r="B367" s="346" t="s">
        <v>5</v>
      </c>
      <c r="C367" s="349" t="s">
        <v>6</v>
      </c>
      <c r="D367" s="352" t="s">
        <v>7</v>
      </c>
      <c r="E367" s="353"/>
      <c r="F367" s="354"/>
      <c r="G367" s="346" t="s">
        <v>8</v>
      </c>
      <c r="H367" s="355" t="s">
        <v>9</v>
      </c>
      <c r="I367" s="356"/>
      <c r="J367" s="357"/>
      <c r="K367" s="356" t="s">
        <v>10</v>
      </c>
      <c r="L367" s="356"/>
      <c r="M367" s="356"/>
      <c r="N367" s="357"/>
    </row>
    <row r="368" spans="1:16" ht="15" customHeight="1">
      <c r="A368" s="344"/>
      <c r="B368" s="347"/>
      <c r="C368" s="350"/>
      <c r="D368" s="361" t="s">
        <v>11</v>
      </c>
      <c r="E368" s="361" t="s">
        <v>12</v>
      </c>
      <c r="F368" s="362" t="s">
        <v>13</v>
      </c>
      <c r="G368" s="347"/>
      <c r="H368" s="358"/>
      <c r="I368" s="359"/>
      <c r="J368" s="360"/>
      <c r="K368" s="359"/>
      <c r="L368" s="359"/>
      <c r="M368" s="359"/>
      <c r="N368" s="360"/>
    </row>
    <row r="369" spans="1:16" ht="20.399999999999999">
      <c r="A369" s="345"/>
      <c r="B369" s="348"/>
      <c r="C369" s="351"/>
      <c r="D369" s="361"/>
      <c r="E369" s="361"/>
      <c r="F369" s="362"/>
      <c r="G369" s="348"/>
      <c r="H369" s="45" t="s">
        <v>14</v>
      </c>
      <c r="I369" s="46" t="s">
        <v>15</v>
      </c>
      <c r="J369" s="46" t="s">
        <v>16</v>
      </c>
      <c r="K369" s="46" t="s">
        <v>17</v>
      </c>
      <c r="L369" s="46" t="s">
        <v>18</v>
      </c>
      <c r="M369" s="46" t="s">
        <v>19</v>
      </c>
      <c r="N369" s="46" t="s">
        <v>20</v>
      </c>
    </row>
    <row r="370" spans="1:16" ht="20.25" customHeight="1">
      <c r="A370" s="185"/>
      <c r="B370" s="47" t="s">
        <v>152</v>
      </c>
      <c r="C370" s="48"/>
      <c r="D370" s="183"/>
      <c r="E370" s="183"/>
      <c r="F370" s="184"/>
      <c r="G370" s="186"/>
      <c r="H370" s="45"/>
      <c r="I370" s="46"/>
      <c r="J370" s="46"/>
      <c r="K370" s="46"/>
      <c r="L370" s="46"/>
      <c r="M370" s="46"/>
      <c r="N370" s="46"/>
    </row>
    <row r="371" spans="1:16" ht="20.25" customHeight="1">
      <c r="A371" s="49"/>
      <c r="B371" s="50" t="s">
        <v>185</v>
      </c>
      <c r="C371" s="51"/>
      <c r="D371" s="49"/>
      <c r="E371" s="49"/>
      <c r="F371" s="49"/>
      <c r="G371" s="49"/>
      <c r="H371" s="61"/>
      <c r="I371" s="49"/>
      <c r="J371" s="49"/>
      <c r="K371" s="49"/>
      <c r="L371" s="49"/>
      <c r="M371" s="49"/>
      <c r="N371" s="49"/>
    </row>
    <row r="372" spans="1:16" ht="20.25" customHeight="1">
      <c r="A372" s="49"/>
      <c r="B372" s="50" t="s">
        <v>68</v>
      </c>
      <c r="C372" s="51"/>
      <c r="D372" s="49"/>
      <c r="E372" s="49"/>
      <c r="F372" s="49"/>
      <c r="G372" s="49"/>
      <c r="H372" s="61"/>
      <c r="I372" s="49"/>
      <c r="J372" s="49"/>
      <c r="K372" s="49"/>
      <c r="L372" s="49"/>
      <c r="M372" s="49"/>
      <c r="N372" s="49"/>
    </row>
    <row r="373" spans="1:16" ht="81.75" customHeight="1">
      <c r="A373" s="49" t="s">
        <v>130</v>
      </c>
      <c r="B373" s="54" t="s">
        <v>131</v>
      </c>
      <c r="C373" s="55">
        <v>300</v>
      </c>
      <c r="D373" s="65">
        <v>10.98</v>
      </c>
      <c r="E373" s="65">
        <v>9.3000000000000007</v>
      </c>
      <c r="F373" s="65">
        <v>54.48</v>
      </c>
      <c r="G373" s="65">
        <v>338.4</v>
      </c>
      <c r="H373" s="78">
        <v>0.36</v>
      </c>
      <c r="I373" s="65">
        <v>0.84</v>
      </c>
      <c r="J373" s="65">
        <v>1.44</v>
      </c>
      <c r="K373" s="65">
        <v>350.4</v>
      </c>
      <c r="L373" s="65">
        <v>33.6</v>
      </c>
      <c r="M373" s="65">
        <v>314.39999999999998</v>
      </c>
      <c r="N373" s="65">
        <v>6.96</v>
      </c>
      <c r="O373" s="72"/>
      <c r="P373" s="72"/>
    </row>
    <row r="374" spans="1:16" ht="36" customHeight="1">
      <c r="A374" s="117" t="s">
        <v>132</v>
      </c>
      <c r="B374" s="54" t="s">
        <v>133</v>
      </c>
      <c r="C374" s="54">
        <v>60</v>
      </c>
      <c r="D374" s="65">
        <v>7.63</v>
      </c>
      <c r="E374" s="65">
        <v>9.4</v>
      </c>
      <c r="F374" s="65">
        <v>15.11</v>
      </c>
      <c r="G374" s="65">
        <v>168.4</v>
      </c>
      <c r="H374" s="78">
        <v>0.02</v>
      </c>
      <c r="I374" s="65">
        <v>0</v>
      </c>
      <c r="J374" s="65">
        <v>0.78</v>
      </c>
      <c r="K374" s="65">
        <v>115.6</v>
      </c>
      <c r="L374" s="65">
        <v>15.65</v>
      </c>
      <c r="M374" s="65">
        <v>114.7</v>
      </c>
      <c r="N374" s="65">
        <v>0.93</v>
      </c>
    </row>
    <row r="375" spans="1:16" ht="40.5" customHeight="1">
      <c r="A375" s="58" t="s">
        <v>101</v>
      </c>
      <c r="B375" s="57" t="s">
        <v>102</v>
      </c>
      <c r="C375" s="57">
        <v>200</v>
      </c>
      <c r="D375" s="52">
        <v>3.55</v>
      </c>
      <c r="E375" s="52">
        <v>3.38</v>
      </c>
      <c r="F375" s="52">
        <v>24.9</v>
      </c>
      <c r="G375" s="52">
        <v>139</v>
      </c>
      <c r="H375" s="53">
        <v>0.02</v>
      </c>
      <c r="I375" s="52">
        <v>0.04</v>
      </c>
      <c r="J375" s="52">
        <v>1.3</v>
      </c>
      <c r="K375" s="52">
        <v>125.4</v>
      </c>
      <c r="L375" s="52">
        <v>14</v>
      </c>
      <c r="M375" s="52">
        <v>102</v>
      </c>
      <c r="N375" s="52">
        <v>0.46</v>
      </c>
    </row>
    <row r="376" spans="1:16" ht="20.25" customHeight="1">
      <c r="A376" s="49"/>
      <c r="B376" s="49" t="s">
        <v>134</v>
      </c>
      <c r="C376" s="77">
        <f>SUM(C373:C375)</f>
        <v>560</v>
      </c>
      <c r="D376" s="49">
        <f>SUM(D373:D375)</f>
        <v>22.16</v>
      </c>
      <c r="E376" s="49">
        <f t="shared" ref="E376:N376" si="53">SUM(E373:E375)</f>
        <v>22.080000000000002</v>
      </c>
      <c r="F376" s="49">
        <f t="shared" si="53"/>
        <v>94.490000000000009</v>
      </c>
      <c r="G376" s="49">
        <f t="shared" si="53"/>
        <v>645.79999999999995</v>
      </c>
      <c r="H376" s="61">
        <f t="shared" si="53"/>
        <v>0.4</v>
      </c>
      <c r="I376" s="49">
        <f t="shared" si="53"/>
        <v>0.88</v>
      </c>
      <c r="J376" s="49">
        <f t="shared" si="53"/>
        <v>3.5199999999999996</v>
      </c>
      <c r="K376" s="49">
        <f t="shared" si="53"/>
        <v>591.4</v>
      </c>
      <c r="L376" s="49">
        <f t="shared" si="53"/>
        <v>63.25</v>
      </c>
      <c r="M376" s="49">
        <f t="shared" si="53"/>
        <v>531.09999999999991</v>
      </c>
      <c r="N376" s="49">
        <f t="shared" si="53"/>
        <v>8.35</v>
      </c>
      <c r="O376" s="72"/>
      <c r="P376" s="72"/>
    </row>
    <row r="377" spans="1:16" ht="20.25" customHeight="1">
      <c r="A377" s="49"/>
      <c r="B377" s="50" t="s">
        <v>33</v>
      </c>
      <c r="C377" s="52"/>
      <c r="D377" s="49"/>
      <c r="E377" s="49"/>
      <c r="F377" s="49"/>
      <c r="G377" s="49"/>
      <c r="H377" s="61"/>
      <c r="I377" s="49"/>
      <c r="J377" s="49"/>
      <c r="K377" s="49"/>
      <c r="L377" s="49"/>
      <c r="M377" s="49"/>
      <c r="N377" s="49"/>
    </row>
    <row r="378" spans="1:16" ht="20.25" customHeight="1">
      <c r="A378" s="49" t="s">
        <v>199</v>
      </c>
      <c r="B378" s="62" t="s">
        <v>104</v>
      </c>
      <c r="C378" s="79">
        <v>200</v>
      </c>
      <c r="D378" s="49">
        <v>1.8</v>
      </c>
      <c r="E378" s="49">
        <v>0</v>
      </c>
      <c r="F378" s="49">
        <v>16.2</v>
      </c>
      <c r="G378" s="49">
        <v>86</v>
      </c>
      <c r="H378" s="61">
        <v>0</v>
      </c>
      <c r="I378" s="49">
        <v>0</v>
      </c>
      <c r="J378" s="49">
        <v>120</v>
      </c>
      <c r="K378" s="49">
        <v>68</v>
      </c>
      <c r="L378" s="49">
        <v>26</v>
      </c>
      <c r="M378" s="49">
        <v>46</v>
      </c>
      <c r="N378" s="49">
        <v>0.6</v>
      </c>
    </row>
    <row r="379" spans="1:16" ht="20.25" customHeight="1">
      <c r="A379" s="49"/>
      <c r="B379" s="49" t="s">
        <v>105</v>
      </c>
      <c r="C379" s="140">
        <f t="shared" ref="C379:N379" si="54">SUM(C378:C378)</f>
        <v>200</v>
      </c>
      <c r="D379" s="57">
        <f t="shared" si="54"/>
        <v>1.8</v>
      </c>
      <c r="E379" s="57">
        <f t="shared" si="54"/>
        <v>0</v>
      </c>
      <c r="F379" s="57">
        <f t="shared" si="54"/>
        <v>16.2</v>
      </c>
      <c r="G379" s="57">
        <f t="shared" si="54"/>
        <v>86</v>
      </c>
      <c r="H379" s="57">
        <f t="shared" si="54"/>
        <v>0</v>
      </c>
      <c r="I379" s="57">
        <f t="shared" si="54"/>
        <v>0</v>
      </c>
      <c r="J379" s="57">
        <f t="shared" si="54"/>
        <v>120</v>
      </c>
      <c r="K379" s="57">
        <f t="shared" si="54"/>
        <v>68</v>
      </c>
      <c r="L379" s="57">
        <f t="shared" si="54"/>
        <v>26</v>
      </c>
      <c r="M379" s="57">
        <f t="shared" si="54"/>
        <v>46</v>
      </c>
      <c r="N379" s="57">
        <f t="shared" si="54"/>
        <v>0.6</v>
      </c>
    </row>
    <row r="380" spans="1:16" ht="20.25" customHeight="1">
      <c r="A380" s="49"/>
      <c r="B380" s="50" t="s">
        <v>36</v>
      </c>
      <c r="C380" s="51"/>
      <c r="D380" s="49"/>
      <c r="E380" s="49"/>
      <c r="F380" s="49"/>
      <c r="G380" s="49"/>
      <c r="H380" s="61"/>
      <c r="I380" s="49"/>
      <c r="J380" s="49"/>
      <c r="K380" s="49"/>
      <c r="L380" s="49"/>
      <c r="M380" s="49"/>
      <c r="N380" s="49"/>
    </row>
    <row r="381" spans="1:16" ht="60" customHeight="1">
      <c r="A381" s="120" t="s">
        <v>135</v>
      </c>
      <c r="B381" s="54" t="s">
        <v>136</v>
      </c>
      <c r="C381" s="59" t="s">
        <v>137</v>
      </c>
      <c r="D381" s="65">
        <v>9.3699999999999992</v>
      </c>
      <c r="E381" s="65">
        <v>7.69</v>
      </c>
      <c r="F381" s="65">
        <v>16.38</v>
      </c>
      <c r="G381" s="65">
        <v>169.5</v>
      </c>
      <c r="H381" s="78">
        <v>0.05</v>
      </c>
      <c r="I381" s="65">
        <v>0.16</v>
      </c>
      <c r="J381" s="65">
        <v>13.5</v>
      </c>
      <c r="K381" s="65">
        <v>14.94</v>
      </c>
      <c r="L381" s="65">
        <v>24.36</v>
      </c>
      <c r="M381" s="65">
        <v>24.36</v>
      </c>
      <c r="N381" s="65">
        <v>1.58</v>
      </c>
    </row>
    <row r="382" spans="1:16" ht="33" customHeight="1">
      <c r="A382" s="49" t="s">
        <v>77</v>
      </c>
      <c r="B382" s="54" t="s">
        <v>78</v>
      </c>
      <c r="C382" s="57">
        <v>100</v>
      </c>
      <c r="D382" s="52">
        <v>21.1</v>
      </c>
      <c r="E382" s="52">
        <v>13.6</v>
      </c>
      <c r="F382" s="52">
        <v>0</v>
      </c>
      <c r="G382" s="52">
        <v>206.3</v>
      </c>
      <c r="H382" s="53">
        <v>20</v>
      </c>
      <c r="I382" s="52">
        <v>0.04</v>
      </c>
      <c r="J382" s="52">
        <v>0</v>
      </c>
      <c r="K382" s="52">
        <v>39</v>
      </c>
      <c r="L382" s="52">
        <v>20</v>
      </c>
      <c r="M382" s="56">
        <v>143</v>
      </c>
      <c r="N382" s="52">
        <v>1.8</v>
      </c>
    </row>
    <row r="383" spans="1:16" ht="20.25" customHeight="1">
      <c r="A383" s="5" t="s">
        <v>202</v>
      </c>
      <c r="B383" s="38" t="s">
        <v>57</v>
      </c>
      <c r="C383" s="57">
        <v>100</v>
      </c>
      <c r="D383" s="52">
        <v>0.8</v>
      </c>
      <c r="E383" s="52">
        <v>0</v>
      </c>
      <c r="F383" s="52">
        <v>1.6659999999999999</v>
      </c>
      <c r="G383" s="52">
        <v>13</v>
      </c>
      <c r="H383" s="53">
        <v>0</v>
      </c>
      <c r="I383" s="52">
        <v>0</v>
      </c>
      <c r="J383" s="52">
        <v>5</v>
      </c>
      <c r="K383" s="52">
        <v>23</v>
      </c>
      <c r="L383" s="52">
        <v>14</v>
      </c>
      <c r="M383" s="52">
        <v>24</v>
      </c>
      <c r="N383" s="52">
        <v>0.6</v>
      </c>
    </row>
    <row r="384" spans="1:16" ht="20.25" customHeight="1">
      <c r="A384" s="49" t="s">
        <v>189</v>
      </c>
      <c r="B384" s="54" t="s">
        <v>190</v>
      </c>
      <c r="C384" s="59">
        <v>200</v>
      </c>
      <c r="D384" s="52">
        <v>4.18</v>
      </c>
      <c r="E384" s="52">
        <v>12.24</v>
      </c>
      <c r="F384" s="52">
        <v>19.16</v>
      </c>
      <c r="G384" s="52">
        <v>204</v>
      </c>
      <c r="H384" s="53">
        <v>82</v>
      </c>
      <c r="I384" s="52">
        <v>0.06</v>
      </c>
      <c r="J384" s="52">
        <v>2.7</v>
      </c>
      <c r="K384" s="52">
        <v>96</v>
      </c>
      <c r="L384" s="52">
        <v>38.6</v>
      </c>
      <c r="M384" s="52">
        <v>109.6</v>
      </c>
      <c r="N384" s="52">
        <v>2.76</v>
      </c>
    </row>
    <row r="385" spans="1:16" ht="20.25" customHeight="1">
      <c r="A385" s="49" t="s">
        <v>30</v>
      </c>
      <c r="B385" s="17" t="s">
        <v>43</v>
      </c>
      <c r="C385" s="57">
        <v>60</v>
      </c>
      <c r="D385" s="52">
        <v>3</v>
      </c>
      <c r="E385" s="52">
        <f>1.2*C385/100</f>
        <v>0.72</v>
      </c>
      <c r="F385" s="52">
        <f>34.2*C385/100</f>
        <v>20.52</v>
      </c>
      <c r="G385" s="52">
        <f>181*C385/100</f>
        <v>108.6</v>
      </c>
      <c r="H385" s="53">
        <v>0</v>
      </c>
      <c r="I385" s="52">
        <f>0.11*C385/100</f>
        <v>6.6000000000000003E-2</v>
      </c>
      <c r="J385" s="52">
        <v>0</v>
      </c>
      <c r="K385" s="52">
        <f>34*C385/100</f>
        <v>20.399999999999999</v>
      </c>
      <c r="L385" s="52">
        <f>41*C385/100</f>
        <v>24.6</v>
      </c>
      <c r="M385" s="52">
        <f>120*C385/100</f>
        <v>72</v>
      </c>
      <c r="N385" s="52">
        <f>2.3*C385/100</f>
        <v>1.38</v>
      </c>
    </row>
    <row r="386" spans="1:16" ht="20.25" customHeight="1">
      <c r="A386" s="49" t="s">
        <v>30</v>
      </c>
      <c r="B386" s="54" t="s">
        <v>44</v>
      </c>
      <c r="C386" s="57">
        <v>100</v>
      </c>
      <c r="D386" s="52">
        <f>7.7*C386/100</f>
        <v>7.7</v>
      </c>
      <c r="E386" s="52">
        <f>3*C386/100</f>
        <v>3</v>
      </c>
      <c r="F386" s="52">
        <f>49.8*C386/100</f>
        <v>49.8</v>
      </c>
      <c r="G386" s="52">
        <f>262*C386/100</f>
        <v>262</v>
      </c>
      <c r="H386" s="53">
        <v>0</v>
      </c>
      <c r="I386" s="52">
        <f>0.16*C386/100</f>
        <v>0.16</v>
      </c>
      <c r="J386" s="52">
        <v>0</v>
      </c>
      <c r="K386" s="52">
        <f>26*C386/100</f>
        <v>26</v>
      </c>
      <c r="L386" s="52">
        <f>35*C386/100</f>
        <v>35</v>
      </c>
      <c r="M386" s="52">
        <f>83*C386/100</f>
        <v>83</v>
      </c>
      <c r="N386" s="52">
        <f>1.6*C386/100</f>
        <v>1.6</v>
      </c>
    </row>
    <row r="387" spans="1:16" ht="20.25" customHeight="1">
      <c r="A387" s="121" t="s">
        <v>41</v>
      </c>
      <c r="B387" s="83" t="s">
        <v>42</v>
      </c>
      <c r="C387" s="83">
        <v>200</v>
      </c>
      <c r="D387" s="84">
        <v>0.8</v>
      </c>
      <c r="E387" s="84">
        <v>0</v>
      </c>
      <c r="F387" s="84">
        <v>19.98</v>
      </c>
      <c r="G387" s="84">
        <v>104</v>
      </c>
      <c r="H387" s="85">
        <v>0</v>
      </c>
      <c r="I387" s="84">
        <v>0</v>
      </c>
      <c r="J387" s="84">
        <v>0.24</v>
      </c>
      <c r="K387" s="84">
        <v>0.4</v>
      </c>
      <c r="L387" s="84">
        <v>0</v>
      </c>
      <c r="M387" s="84">
        <v>0</v>
      </c>
      <c r="N387" s="84">
        <v>0.03</v>
      </c>
    </row>
    <row r="388" spans="1:16" ht="20.25" customHeight="1">
      <c r="A388" s="49"/>
      <c r="B388" s="49" t="s">
        <v>45</v>
      </c>
      <c r="C388" s="58">
        <v>1045</v>
      </c>
      <c r="D388" s="49">
        <f>SUM(D381:D387)</f>
        <v>46.95</v>
      </c>
      <c r="E388" s="49">
        <f t="shared" ref="E388:N388" si="55">SUM(E381:E387)</f>
        <v>37.25</v>
      </c>
      <c r="F388" s="49">
        <f t="shared" si="55"/>
        <v>127.506</v>
      </c>
      <c r="G388" s="49">
        <f t="shared" si="55"/>
        <v>1067.4000000000001</v>
      </c>
      <c r="H388" s="61">
        <f t="shared" si="55"/>
        <v>102.05</v>
      </c>
      <c r="I388" s="49">
        <f t="shared" si="55"/>
        <v>0.48599999999999999</v>
      </c>
      <c r="J388" s="49">
        <f t="shared" si="55"/>
        <v>21.439999999999998</v>
      </c>
      <c r="K388" s="49">
        <f t="shared" si="55"/>
        <v>219.74</v>
      </c>
      <c r="L388" s="49">
        <f t="shared" si="55"/>
        <v>156.56</v>
      </c>
      <c r="M388" s="49">
        <f t="shared" si="55"/>
        <v>455.96000000000004</v>
      </c>
      <c r="N388" s="49">
        <f t="shared" si="55"/>
        <v>9.75</v>
      </c>
    </row>
    <row r="389" spans="1:16" ht="20.25" customHeight="1">
      <c r="A389" s="49"/>
      <c r="B389" s="50" t="s">
        <v>46</v>
      </c>
      <c r="C389" s="51"/>
      <c r="D389" s="49"/>
      <c r="E389" s="49"/>
      <c r="F389" s="49"/>
      <c r="G389" s="49"/>
      <c r="H389" s="61"/>
      <c r="I389" s="49"/>
      <c r="J389" s="49"/>
      <c r="K389" s="49"/>
      <c r="L389" s="49"/>
      <c r="M389" s="49"/>
      <c r="N389" s="49"/>
    </row>
    <row r="390" spans="1:16" ht="20.25" customHeight="1">
      <c r="A390" s="49" t="s">
        <v>30</v>
      </c>
      <c r="B390" s="54" t="s">
        <v>2</v>
      </c>
      <c r="C390" s="57">
        <v>100</v>
      </c>
      <c r="D390" s="65">
        <v>7.5</v>
      </c>
      <c r="E390" s="65">
        <v>11.8</v>
      </c>
      <c r="F390" s="65">
        <v>74.900000000000006</v>
      </c>
      <c r="G390" s="65">
        <v>417.1</v>
      </c>
      <c r="H390" s="65">
        <v>0</v>
      </c>
      <c r="I390" s="65">
        <v>0.09</v>
      </c>
      <c r="J390" s="65">
        <v>0</v>
      </c>
      <c r="K390" s="65">
        <v>20</v>
      </c>
      <c r="L390" s="65">
        <v>13</v>
      </c>
      <c r="M390" s="65">
        <v>69</v>
      </c>
      <c r="N390" s="65">
        <v>1</v>
      </c>
    </row>
    <row r="391" spans="1:16" ht="20.25" customHeight="1">
      <c r="A391" s="49" t="s">
        <v>122</v>
      </c>
      <c r="B391" s="65" t="s">
        <v>123</v>
      </c>
      <c r="C391" s="52">
        <v>200</v>
      </c>
      <c r="D391" s="65">
        <v>5.6</v>
      </c>
      <c r="E391" s="65">
        <v>6.4</v>
      </c>
      <c r="F391" s="65">
        <v>5.4</v>
      </c>
      <c r="G391" s="65">
        <v>116</v>
      </c>
      <c r="H391" s="78">
        <v>0.04</v>
      </c>
      <c r="I391" s="65">
        <v>0.06</v>
      </c>
      <c r="J391" s="65">
        <v>2</v>
      </c>
      <c r="K391" s="65">
        <v>242</v>
      </c>
      <c r="L391" s="65">
        <v>28</v>
      </c>
      <c r="M391" s="65">
        <v>182</v>
      </c>
      <c r="N391" s="65">
        <v>0.2</v>
      </c>
    </row>
    <row r="392" spans="1:16" ht="20.25" customHeight="1">
      <c r="A392" s="49"/>
      <c r="B392" s="49" t="s">
        <v>51</v>
      </c>
      <c r="C392" s="77">
        <f>SUM(C390:C391)</f>
        <v>300</v>
      </c>
      <c r="D392" s="49">
        <f>SUM(D390:D391)</f>
        <v>13.1</v>
      </c>
      <c r="E392" s="49">
        <f t="shared" ref="E392:N392" si="56">SUM(E390:E391)</f>
        <v>18.200000000000003</v>
      </c>
      <c r="F392" s="49">
        <f t="shared" si="56"/>
        <v>80.300000000000011</v>
      </c>
      <c r="G392" s="49">
        <f t="shared" si="56"/>
        <v>533.1</v>
      </c>
      <c r="H392" s="61">
        <f t="shared" si="56"/>
        <v>0.04</v>
      </c>
      <c r="I392" s="49">
        <f t="shared" si="56"/>
        <v>0.15</v>
      </c>
      <c r="J392" s="49">
        <f t="shared" si="56"/>
        <v>2</v>
      </c>
      <c r="K392" s="49">
        <f t="shared" si="56"/>
        <v>262</v>
      </c>
      <c r="L392" s="49">
        <f t="shared" si="56"/>
        <v>41</v>
      </c>
      <c r="M392" s="49">
        <f t="shared" si="56"/>
        <v>251</v>
      </c>
      <c r="N392" s="49">
        <f t="shared" si="56"/>
        <v>1.2</v>
      </c>
      <c r="O392" s="72"/>
      <c r="P392" s="72"/>
    </row>
    <row r="393" spans="1:16" ht="20.25" customHeight="1">
      <c r="A393" s="49"/>
      <c r="B393" s="66" t="s">
        <v>52</v>
      </c>
      <c r="C393" s="67"/>
      <c r="D393" s="49"/>
      <c r="E393" s="49"/>
      <c r="F393" s="49"/>
      <c r="G393" s="49"/>
      <c r="H393" s="61"/>
      <c r="I393" s="49"/>
      <c r="J393" s="49"/>
      <c r="K393" s="49"/>
      <c r="L393" s="49"/>
      <c r="M393" s="49"/>
      <c r="N393" s="49"/>
    </row>
    <row r="394" spans="1:16" ht="20.25" customHeight="1">
      <c r="A394" s="49" t="s">
        <v>186</v>
      </c>
      <c r="B394" s="65" t="s">
        <v>187</v>
      </c>
      <c r="C394" s="152" t="s">
        <v>163</v>
      </c>
      <c r="D394" s="65">
        <v>16.41</v>
      </c>
      <c r="E394" s="65">
        <v>12.94</v>
      </c>
      <c r="F394" s="65">
        <v>4.21</v>
      </c>
      <c r="G394" s="65">
        <v>206.14</v>
      </c>
      <c r="H394" s="65">
        <v>2.81</v>
      </c>
      <c r="I394" s="65">
        <v>7.0000000000000007E-2</v>
      </c>
      <c r="J394" s="65">
        <v>25.4</v>
      </c>
      <c r="K394" s="65">
        <v>17.5</v>
      </c>
      <c r="L394" s="65">
        <v>17.18</v>
      </c>
      <c r="M394" s="65">
        <v>267.60000000000002</v>
      </c>
      <c r="N394" s="65">
        <v>6.7</v>
      </c>
    </row>
    <row r="395" spans="1:16" ht="20.25" customHeight="1">
      <c r="A395" s="49" t="s">
        <v>127</v>
      </c>
      <c r="B395" s="127" t="s">
        <v>128</v>
      </c>
      <c r="C395" s="128">
        <v>200</v>
      </c>
      <c r="D395" s="65">
        <v>4.13</v>
      </c>
      <c r="E395" s="65">
        <v>0.4</v>
      </c>
      <c r="F395" s="65">
        <v>27.25</v>
      </c>
      <c r="G395" s="65">
        <v>183</v>
      </c>
      <c r="H395" s="78">
        <v>34</v>
      </c>
      <c r="I395" s="65">
        <v>0.19</v>
      </c>
      <c r="J395" s="65">
        <v>24.3</v>
      </c>
      <c r="K395" s="80">
        <v>49.3</v>
      </c>
      <c r="L395" s="65">
        <v>37</v>
      </c>
      <c r="M395" s="80">
        <v>115.8</v>
      </c>
      <c r="N395" s="65">
        <v>1.35</v>
      </c>
    </row>
    <row r="396" spans="1:16" ht="37.5" customHeight="1">
      <c r="A396" s="5" t="s">
        <v>202</v>
      </c>
      <c r="B396" s="38" t="s">
        <v>58</v>
      </c>
      <c r="C396" s="57">
        <v>100</v>
      </c>
      <c r="D396" s="52">
        <v>0.8</v>
      </c>
      <c r="E396" s="52">
        <v>0</v>
      </c>
      <c r="F396" s="52">
        <v>1.6659999999999999</v>
      </c>
      <c r="G396" s="52">
        <v>13</v>
      </c>
      <c r="H396" s="53">
        <v>0</v>
      </c>
      <c r="I396" s="52">
        <v>0</v>
      </c>
      <c r="J396" s="52">
        <v>5</v>
      </c>
      <c r="K396" s="52">
        <v>23</v>
      </c>
      <c r="L396" s="52">
        <v>14</v>
      </c>
      <c r="M396" s="52">
        <v>24</v>
      </c>
      <c r="N396" s="52">
        <v>0.6</v>
      </c>
    </row>
    <row r="397" spans="1:16" ht="20.25" customHeight="1">
      <c r="A397" s="49" t="s">
        <v>30</v>
      </c>
      <c r="B397" s="54" t="s">
        <v>44</v>
      </c>
      <c r="C397" s="57">
        <v>50</v>
      </c>
      <c r="D397" s="52">
        <f>7.7*C397/100</f>
        <v>3.85</v>
      </c>
      <c r="E397" s="52">
        <f>3*C397/100</f>
        <v>1.5</v>
      </c>
      <c r="F397" s="52">
        <f>49.8*C397/100</f>
        <v>24.9</v>
      </c>
      <c r="G397" s="52">
        <f>262*C397/100</f>
        <v>131</v>
      </c>
      <c r="H397" s="53">
        <v>0</v>
      </c>
      <c r="I397" s="52">
        <f>0.16*C397/100</f>
        <v>0.08</v>
      </c>
      <c r="J397" s="52">
        <v>0</v>
      </c>
      <c r="K397" s="52">
        <f>26*C397/100</f>
        <v>13</v>
      </c>
      <c r="L397" s="52">
        <f>35*C397/100</f>
        <v>17.5</v>
      </c>
      <c r="M397" s="52">
        <f>83*C397/100</f>
        <v>41.5</v>
      </c>
      <c r="N397" s="52">
        <f>1.6*C397/100</f>
        <v>0.8</v>
      </c>
    </row>
    <row r="398" spans="1:16" ht="20.25" customHeight="1">
      <c r="A398" s="49" t="s">
        <v>30</v>
      </c>
      <c r="B398" s="17" t="s">
        <v>43</v>
      </c>
      <c r="C398" s="57">
        <v>60</v>
      </c>
      <c r="D398" s="52">
        <v>3</v>
      </c>
      <c r="E398" s="52">
        <f>1.2*C398/100</f>
        <v>0.72</v>
      </c>
      <c r="F398" s="52">
        <f>34.2*C398/100</f>
        <v>20.52</v>
      </c>
      <c r="G398" s="52">
        <f>181*C398/100</f>
        <v>108.6</v>
      </c>
      <c r="H398" s="53">
        <v>0</v>
      </c>
      <c r="I398" s="52">
        <f>0.11*C398/100</f>
        <v>6.6000000000000003E-2</v>
      </c>
      <c r="J398" s="52">
        <v>0</v>
      </c>
      <c r="K398" s="52">
        <f>34*C398/100</f>
        <v>20.399999999999999</v>
      </c>
      <c r="L398" s="52">
        <f>41*C398/100</f>
        <v>24.6</v>
      </c>
      <c r="M398" s="52">
        <f>120*C398/100</f>
        <v>72</v>
      </c>
      <c r="N398" s="52">
        <f>2.3*C398/100</f>
        <v>1.38</v>
      </c>
    </row>
    <row r="399" spans="1:16" ht="57" customHeight="1">
      <c r="A399" s="49" t="s">
        <v>49</v>
      </c>
      <c r="B399" s="54" t="s">
        <v>50</v>
      </c>
      <c r="C399" s="57">
        <v>200</v>
      </c>
      <c r="D399" s="65">
        <v>0.5</v>
      </c>
      <c r="E399" s="65">
        <v>0</v>
      </c>
      <c r="F399" s="65">
        <v>15.01</v>
      </c>
      <c r="G399" s="65">
        <v>58</v>
      </c>
      <c r="H399" s="78">
        <v>0</v>
      </c>
      <c r="I399" s="65">
        <v>0</v>
      </c>
      <c r="J399" s="65">
        <v>1.2</v>
      </c>
      <c r="K399" s="65">
        <v>0.2</v>
      </c>
      <c r="L399" s="65">
        <v>0</v>
      </c>
      <c r="M399" s="65">
        <v>0</v>
      </c>
      <c r="N399" s="65">
        <v>0.03</v>
      </c>
    </row>
    <row r="400" spans="1:16" ht="20.25" customHeight="1">
      <c r="A400" s="49"/>
      <c r="B400" s="49" t="s">
        <v>146</v>
      </c>
      <c r="C400" s="77">
        <v>760</v>
      </c>
      <c r="D400" s="49">
        <f>SUM(D394:D399)</f>
        <v>28.69</v>
      </c>
      <c r="E400" s="49">
        <f t="shared" ref="E400:N400" si="57">SUM(E394:E399)</f>
        <v>15.56</v>
      </c>
      <c r="F400" s="49">
        <f t="shared" si="57"/>
        <v>93.555999999999997</v>
      </c>
      <c r="G400" s="49">
        <f t="shared" si="57"/>
        <v>699.74</v>
      </c>
      <c r="H400" s="61">
        <f t="shared" si="57"/>
        <v>36.81</v>
      </c>
      <c r="I400" s="49">
        <f t="shared" si="57"/>
        <v>0.40600000000000003</v>
      </c>
      <c r="J400" s="49">
        <f t="shared" si="57"/>
        <v>55.900000000000006</v>
      </c>
      <c r="K400" s="49">
        <f t="shared" si="57"/>
        <v>123.39999999999999</v>
      </c>
      <c r="L400" s="49">
        <f t="shared" si="57"/>
        <v>110.28</v>
      </c>
      <c r="M400" s="49">
        <f t="shared" si="57"/>
        <v>520.90000000000009</v>
      </c>
      <c r="N400" s="49">
        <f t="shared" si="57"/>
        <v>10.860000000000001</v>
      </c>
    </row>
    <row r="401" spans="1:16" ht="20.25" customHeight="1">
      <c r="A401" s="49"/>
      <c r="B401" s="73" t="s">
        <v>63</v>
      </c>
      <c r="C401" s="52"/>
      <c r="D401" s="49"/>
      <c r="E401" s="49"/>
      <c r="F401" s="49"/>
      <c r="G401" s="49"/>
      <c r="H401" s="61"/>
      <c r="I401" s="49"/>
      <c r="J401" s="49"/>
      <c r="K401" s="49"/>
      <c r="L401" s="49"/>
      <c r="M401" s="49"/>
      <c r="N401" s="49"/>
    </row>
    <row r="402" spans="1:16" ht="20.25" customHeight="1">
      <c r="A402" s="49" t="s">
        <v>96</v>
      </c>
      <c r="B402" s="54" t="s">
        <v>1</v>
      </c>
      <c r="C402" s="55">
        <v>180</v>
      </c>
      <c r="D402" s="49">
        <v>6.12</v>
      </c>
      <c r="E402" s="49">
        <v>4.5</v>
      </c>
      <c r="F402" s="49">
        <v>9.9</v>
      </c>
      <c r="G402" s="49">
        <v>104.58</v>
      </c>
      <c r="H402" s="61">
        <v>39.6</v>
      </c>
      <c r="I402" s="49">
        <v>4.3200000000000002E-2</v>
      </c>
      <c r="J402" s="49">
        <v>1.26</v>
      </c>
      <c r="K402" s="49">
        <v>194.4</v>
      </c>
      <c r="L402" s="49">
        <v>28.8</v>
      </c>
      <c r="M402" s="49">
        <v>169.2</v>
      </c>
      <c r="N402" s="49">
        <v>0.18</v>
      </c>
    </row>
    <row r="403" spans="1:16" ht="20.25" customHeight="1">
      <c r="A403" s="49"/>
      <c r="B403" s="49" t="s">
        <v>65</v>
      </c>
      <c r="C403" s="55">
        <v>180</v>
      </c>
      <c r="D403" s="49">
        <v>6.12</v>
      </c>
      <c r="E403" s="49">
        <v>4.5</v>
      </c>
      <c r="F403" s="49">
        <v>9.9</v>
      </c>
      <c r="G403" s="49">
        <v>104.58</v>
      </c>
      <c r="H403" s="61">
        <v>39.6</v>
      </c>
      <c r="I403" s="49">
        <v>4.3200000000000002E-2</v>
      </c>
      <c r="J403" s="49">
        <v>1.26</v>
      </c>
      <c r="K403" s="49">
        <v>194.4</v>
      </c>
      <c r="L403" s="49">
        <v>28.8</v>
      </c>
      <c r="M403" s="49">
        <v>169.2</v>
      </c>
      <c r="N403" s="49">
        <v>0.18</v>
      </c>
    </row>
    <row r="404" spans="1:16" ht="20.25" customHeight="1">
      <c r="A404" s="49"/>
      <c r="B404" s="52"/>
      <c r="C404" s="52"/>
      <c r="D404" s="52"/>
      <c r="E404" s="52"/>
      <c r="F404" s="52"/>
      <c r="G404" s="52"/>
      <c r="H404" s="53"/>
      <c r="I404" s="52"/>
      <c r="J404" s="52"/>
      <c r="K404" s="52"/>
      <c r="L404" s="52"/>
      <c r="M404" s="52"/>
      <c r="N404" s="52"/>
    </row>
    <row r="405" spans="1:16" ht="20.25" customHeight="1">
      <c r="A405" s="49"/>
      <c r="B405" s="49" t="s">
        <v>66</v>
      </c>
      <c r="C405" s="77">
        <f>SUM(C376+C379+C388+C392+C400+C403)</f>
        <v>3045</v>
      </c>
      <c r="D405" s="126">
        <f t="shared" ref="D405:N405" si="58">SUM(D376+D379+D388+D392+D400+D403)</f>
        <v>118.82</v>
      </c>
      <c r="E405" s="126">
        <f t="shared" si="58"/>
        <v>97.59</v>
      </c>
      <c r="F405" s="126">
        <f t="shared" si="58"/>
        <v>421.952</v>
      </c>
      <c r="G405" s="126">
        <f t="shared" si="58"/>
        <v>3136.62</v>
      </c>
      <c r="H405" s="126">
        <f t="shared" si="58"/>
        <v>178.9</v>
      </c>
      <c r="I405" s="126">
        <f t="shared" si="58"/>
        <v>1.9652000000000001</v>
      </c>
      <c r="J405" s="126">
        <f t="shared" si="58"/>
        <v>204.11999999999998</v>
      </c>
      <c r="K405" s="126">
        <f t="shared" si="58"/>
        <v>1458.94</v>
      </c>
      <c r="L405" s="126">
        <f t="shared" si="58"/>
        <v>425.89000000000004</v>
      </c>
      <c r="M405" s="126">
        <f t="shared" si="58"/>
        <v>1974.16</v>
      </c>
      <c r="N405" s="126">
        <f t="shared" si="58"/>
        <v>30.939999999999998</v>
      </c>
      <c r="O405" s="72"/>
      <c r="P405" s="72"/>
    </row>
    <row r="406" spans="1:16" ht="20.25" customHeight="1">
      <c r="A406" s="49"/>
      <c r="B406" s="49" t="s">
        <v>229</v>
      </c>
      <c r="C406" s="195">
        <f>SUM(C39+C82+C123+C163+C203+C242+C282+C324+C365+C405)</f>
        <v>29505</v>
      </c>
      <c r="D406" s="195">
        <f t="shared" ref="D406:N406" si="59">SUM(D39+D82+D123+D163+D203+D242+D282+D324+D365+D405)</f>
        <v>1243.6181999999999</v>
      </c>
      <c r="E406" s="195">
        <f t="shared" si="59"/>
        <v>1183.0013999999999</v>
      </c>
      <c r="F406" s="195">
        <f t="shared" si="59"/>
        <v>5613.1333000000004</v>
      </c>
      <c r="G406" s="195">
        <f t="shared" si="59"/>
        <v>34635.031999999999</v>
      </c>
      <c r="H406" s="195">
        <f t="shared" si="59"/>
        <v>1954.52</v>
      </c>
      <c r="I406" s="195">
        <f t="shared" si="59"/>
        <v>29.541100000000004</v>
      </c>
      <c r="J406" s="195">
        <f t="shared" si="59"/>
        <v>2461.3399999999997</v>
      </c>
      <c r="K406" s="195">
        <f t="shared" si="59"/>
        <v>11908.795</v>
      </c>
      <c r="L406" s="195">
        <f t="shared" si="59"/>
        <v>5784.73</v>
      </c>
      <c r="M406" s="195">
        <f t="shared" si="59"/>
        <v>18943.095000000001</v>
      </c>
      <c r="N406" s="195">
        <f t="shared" si="59"/>
        <v>304.98</v>
      </c>
    </row>
    <row r="407" spans="1:16" s="199" customFormat="1" ht="21">
      <c r="A407" s="49"/>
      <c r="B407" s="196" t="s">
        <v>191</v>
      </c>
      <c r="C407" s="197">
        <f>(C406)/14</f>
        <v>2107.5</v>
      </c>
      <c r="D407" s="198">
        <f>D406/14</f>
        <v>88.829871428571423</v>
      </c>
      <c r="E407" s="198">
        <f t="shared" ref="E407:N407" si="60">E406/14</f>
        <v>84.500099999999989</v>
      </c>
      <c r="F407" s="198">
        <f t="shared" si="60"/>
        <v>400.93809285714286</v>
      </c>
      <c r="G407" s="198">
        <f t="shared" si="60"/>
        <v>2473.9308571428569</v>
      </c>
      <c r="H407" s="198">
        <f t="shared" si="60"/>
        <v>139.60857142857142</v>
      </c>
      <c r="I407" s="198">
        <f t="shared" si="60"/>
        <v>2.1100785714285717</v>
      </c>
      <c r="J407" s="198">
        <f t="shared" si="60"/>
        <v>175.80999999999997</v>
      </c>
      <c r="K407" s="198">
        <f t="shared" si="60"/>
        <v>850.62821428571431</v>
      </c>
      <c r="L407" s="198">
        <f t="shared" si="60"/>
        <v>413.19499999999999</v>
      </c>
      <c r="M407" s="198">
        <f t="shared" si="60"/>
        <v>1353.0782142857145</v>
      </c>
      <c r="N407" s="198">
        <f t="shared" si="60"/>
        <v>21.784285714285716</v>
      </c>
    </row>
  </sheetData>
  <mergeCells count="100">
    <mergeCell ref="H325:J326"/>
    <mergeCell ref="K325:N326"/>
    <mergeCell ref="D326:D327"/>
    <mergeCell ref="E326:E327"/>
    <mergeCell ref="F326:F327"/>
    <mergeCell ref="A325:A327"/>
    <mergeCell ref="B325:B327"/>
    <mergeCell ref="C325:C327"/>
    <mergeCell ref="D325:F325"/>
    <mergeCell ref="G325:G327"/>
    <mergeCell ref="H284:J285"/>
    <mergeCell ref="K284:N285"/>
    <mergeCell ref="D285:D286"/>
    <mergeCell ref="E285:E286"/>
    <mergeCell ref="F285:F286"/>
    <mergeCell ref="A284:A286"/>
    <mergeCell ref="B284:B286"/>
    <mergeCell ref="C284:C286"/>
    <mergeCell ref="D284:F284"/>
    <mergeCell ref="G284:G286"/>
    <mergeCell ref="H245:J246"/>
    <mergeCell ref="K245:N246"/>
    <mergeCell ref="D246:D247"/>
    <mergeCell ref="E246:E247"/>
    <mergeCell ref="F246:F247"/>
    <mergeCell ref="A245:A247"/>
    <mergeCell ref="B245:B247"/>
    <mergeCell ref="C245:C247"/>
    <mergeCell ref="D245:F245"/>
    <mergeCell ref="G245:G247"/>
    <mergeCell ref="H204:J205"/>
    <mergeCell ref="K204:N205"/>
    <mergeCell ref="D205:D206"/>
    <mergeCell ref="E205:E206"/>
    <mergeCell ref="F205:F206"/>
    <mergeCell ref="A204:A206"/>
    <mergeCell ref="B204:B206"/>
    <mergeCell ref="C204:C206"/>
    <mergeCell ref="D204:F204"/>
    <mergeCell ref="G204:G206"/>
    <mergeCell ref="H165:J166"/>
    <mergeCell ref="K165:N166"/>
    <mergeCell ref="D166:D167"/>
    <mergeCell ref="E166:E167"/>
    <mergeCell ref="F166:F167"/>
    <mergeCell ref="A165:A167"/>
    <mergeCell ref="B165:B167"/>
    <mergeCell ref="C165:C167"/>
    <mergeCell ref="D165:F165"/>
    <mergeCell ref="G165:G167"/>
    <mergeCell ref="H124:J125"/>
    <mergeCell ref="K124:N125"/>
    <mergeCell ref="D125:D126"/>
    <mergeCell ref="E125:E126"/>
    <mergeCell ref="F125:F126"/>
    <mergeCell ref="A124:A126"/>
    <mergeCell ref="B124:B126"/>
    <mergeCell ref="C124:C126"/>
    <mergeCell ref="D124:F124"/>
    <mergeCell ref="G124:G126"/>
    <mergeCell ref="K41:N42"/>
    <mergeCell ref="D42:D43"/>
    <mergeCell ref="E42:E43"/>
    <mergeCell ref="F42:F43"/>
    <mergeCell ref="A84:A86"/>
    <mergeCell ref="B84:B86"/>
    <mergeCell ref="C84:C86"/>
    <mergeCell ref="D84:F84"/>
    <mergeCell ref="G84:G86"/>
    <mergeCell ref="H84:J85"/>
    <mergeCell ref="K84:N85"/>
    <mergeCell ref="D85:D86"/>
    <mergeCell ref="E85:E86"/>
    <mergeCell ref="F85:F86"/>
    <mergeCell ref="K1:N2"/>
    <mergeCell ref="D2:D3"/>
    <mergeCell ref="E2:E3"/>
    <mergeCell ref="F2:F3"/>
    <mergeCell ref="A41:A43"/>
    <mergeCell ref="B41:B43"/>
    <mergeCell ref="C41:C43"/>
    <mergeCell ref="D41:F41"/>
    <mergeCell ref="G41:G43"/>
    <mergeCell ref="H41:J42"/>
    <mergeCell ref="A1:A3"/>
    <mergeCell ref="B1:B3"/>
    <mergeCell ref="C1:C3"/>
    <mergeCell ref="D1:F1"/>
    <mergeCell ref="G1:G3"/>
    <mergeCell ref="H1:J2"/>
    <mergeCell ref="H367:J368"/>
    <mergeCell ref="K367:N368"/>
    <mergeCell ref="D368:D369"/>
    <mergeCell ref="E368:E369"/>
    <mergeCell ref="F368:F369"/>
    <mergeCell ref="A367:A369"/>
    <mergeCell ref="B367:B369"/>
    <mergeCell ref="C367:C369"/>
    <mergeCell ref="D367:F367"/>
    <mergeCell ref="G367:G36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407"/>
  <sheetViews>
    <sheetView workbookViewId="0">
      <selection activeCell="C293" sqref="C293"/>
    </sheetView>
  </sheetViews>
  <sheetFormatPr defaultRowHeight="14.4"/>
  <cols>
    <col min="1" max="1" width="14.88671875" customWidth="1"/>
    <col min="2" max="2" width="39.5546875" customWidth="1"/>
    <col min="3" max="3" width="14.33203125" customWidth="1"/>
    <col min="4" max="4" width="12.33203125" customWidth="1"/>
    <col min="5" max="5" width="13.109375" customWidth="1"/>
    <col min="6" max="6" width="12.6640625" customWidth="1"/>
    <col min="7" max="7" width="18.44140625" customWidth="1"/>
    <col min="8" max="8" width="12.44140625" customWidth="1"/>
    <col min="9" max="9" width="11.5546875" customWidth="1"/>
    <col min="10" max="10" width="10.6640625" customWidth="1"/>
    <col min="11" max="11" width="10.88671875" customWidth="1"/>
    <col min="12" max="12" width="11.6640625" customWidth="1"/>
    <col min="13" max="13" width="11.44140625" customWidth="1"/>
    <col min="14" max="14" width="12.6640625" customWidth="1"/>
  </cols>
  <sheetData>
    <row r="1" spans="1:14" s="72" customFormat="1" ht="20.25" customHeight="1">
      <c r="A1" s="369" t="s">
        <v>4</v>
      </c>
      <c r="B1" s="346" t="s">
        <v>5</v>
      </c>
      <c r="C1" s="349" t="s">
        <v>6</v>
      </c>
      <c r="D1" s="352" t="s">
        <v>7</v>
      </c>
      <c r="E1" s="353"/>
      <c r="F1" s="354"/>
      <c r="G1" s="346" t="s">
        <v>8</v>
      </c>
      <c r="H1" s="355" t="s">
        <v>9</v>
      </c>
      <c r="I1" s="356"/>
      <c r="J1" s="357"/>
      <c r="K1" s="356" t="s">
        <v>10</v>
      </c>
      <c r="L1" s="356"/>
      <c r="M1" s="356"/>
      <c r="N1" s="357"/>
    </row>
    <row r="2" spans="1:14" s="72" customFormat="1" ht="15" customHeight="1">
      <c r="A2" s="370"/>
      <c r="B2" s="347"/>
      <c r="C2" s="350"/>
      <c r="D2" s="361" t="s">
        <v>11</v>
      </c>
      <c r="E2" s="361" t="s">
        <v>12</v>
      </c>
      <c r="F2" s="362" t="s">
        <v>13</v>
      </c>
      <c r="G2" s="347"/>
      <c r="H2" s="358"/>
      <c r="I2" s="359"/>
      <c r="J2" s="360"/>
      <c r="K2" s="359"/>
      <c r="L2" s="359"/>
      <c r="M2" s="359"/>
      <c r="N2" s="360"/>
    </row>
    <row r="3" spans="1:14" s="72" customFormat="1" ht="46.5" customHeight="1">
      <c r="A3" s="371"/>
      <c r="B3" s="348"/>
      <c r="C3" s="351"/>
      <c r="D3" s="361"/>
      <c r="E3" s="361"/>
      <c r="F3" s="362"/>
      <c r="G3" s="348"/>
      <c r="H3" s="46" t="s">
        <v>14</v>
      </c>
      <c r="I3" s="46" t="s">
        <v>15</v>
      </c>
      <c r="J3" s="46" t="s">
        <v>16</v>
      </c>
      <c r="K3" s="46" t="s">
        <v>17</v>
      </c>
      <c r="L3" s="46" t="s">
        <v>18</v>
      </c>
      <c r="M3" s="46" t="s">
        <v>19</v>
      </c>
      <c r="N3" s="46" t="s">
        <v>20</v>
      </c>
    </row>
    <row r="4" spans="1:14" s="72" customFormat="1" ht="20.399999999999999">
      <c r="A4" s="181"/>
      <c r="B4" s="47" t="s">
        <v>21</v>
      </c>
      <c r="C4" s="48"/>
      <c r="D4" s="183"/>
      <c r="E4" s="183"/>
      <c r="F4" s="184"/>
      <c r="G4" s="186"/>
      <c r="H4" s="46"/>
      <c r="I4" s="46"/>
      <c r="J4" s="46"/>
      <c r="K4" s="46"/>
      <c r="L4" s="46"/>
      <c r="M4" s="46"/>
      <c r="N4" s="46"/>
    </row>
    <row r="5" spans="1:14" s="72" customFormat="1" ht="21">
      <c r="A5" s="5"/>
      <c r="B5" s="155" t="s">
        <v>22</v>
      </c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s="72" customFormat="1" ht="21">
      <c r="A6" s="5"/>
      <c r="B6" s="50" t="s">
        <v>68</v>
      </c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s="72" customFormat="1" ht="38.25" customHeight="1">
      <c r="A7" s="5" t="s">
        <v>24</v>
      </c>
      <c r="B7" s="139" t="s">
        <v>25</v>
      </c>
      <c r="C7" s="139">
        <v>200</v>
      </c>
      <c r="D7" s="52">
        <v>3</v>
      </c>
      <c r="E7" s="52">
        <v>3.7</v>
      </c>
      <c r="F7" s="56">
        <v>25.12</v>
      </c>
      <c r="G7" s="52">
        <v>145.69999999999999</v>
      </c>
      <c r="H7" s="52">
        <v>19</v>
      </c>
      <c r="I7" s="52">
        <v>0.04</v>
      </c>
      <c r="J7" s="52">
        <v>0</v>
      </c>
      <c r="K7" s="64">
        <v>7.8</v>
      </c>
      <c r="L7" s="52">
        <v>5.23</v>
      </c>
      <c r="M7" s="52">
        <v>26.3</v>
      </c>
      <c r="N7" s="52">
        <v>0.32</v>
      </c>
    </row>
    <row r="8" spans="1:14" s="72" customFormat="1" ht="20.399999999999999">
      <c r="A8" s="5" t="s">
        <v>198</v>
      </c>
      <c r="B8" s="52" t="s">
        <v>27</v>
      </c>
      <c r="C8" s="52">
        <v>200</v>
      </c>
      <c r="D8" s="52">
        <v>3.8</v>
      </c>
      <c r="E8" s="52">
        <v>3.8</v>
      </c>
      <c r="F8" s="52">
        <v>25.1</v>
      </c>
      <c r="G8" s="52">
        <v>145.4</v>
      </c>
      <c r="H8" s="52">
        <v>0.14000000000000001</v>
      </c>
      <c r="I8" s="52">
        <v>0.04</v>
      </c>
      <c r="J8" s="52">
        <v>1.3</v>
      </c>
      <c r="K8" s="52">
        <v>125.32</v>
      </c>
      <c r="L8" s="52">
        <v>31</v>
      </c>
      <c r="M8" s="52">
        <v>116.2</v>
      </c>
      <c r="N8" s="52">
        <v>1</v>
      </c>
    </row>
    <row r="9" spans="1:14" s="72" customFormat="1" ht="22.5" customHeight="1">
      <c r="A9" s="15" t="s">
        <v>28</v>
      </c>
      <c r="B9" s="52" t="s">
        <v>29</v>
      </c>
      <c r="C9" s="52">
        <v>50</v>
      </c>
      <c r="D9" s="52">
        <v>10.11</v>
      </c>
      <c r="E9" s="52">
        <v>5.33</v>
      </c>
      <c r="F9" s="52">
        <v>54.6</v>
      </c>
      <c r="G9" s="52">
        <v>133.97999999999999</v>
      </c>
      <c r="H9" s="52">
        <v>0.03</v>
      </c>
      <c r="I9" s="52">
        <v>0</v>
      </c>
      <c r="J9" s="52">
        <v>0.42</v>
      </c>
      <c r="K9" s="52">
        <v>163.98</v>
      </c>
      <c r="L9" s="52">
        <v>11.64</v>
      </c>
      <c r="M9" s="52">
        <v>106.5</v>
      </c>
      <c r="N9" s="52">
        <v>0.48</v>
      </c>
    </row>
    <row r="10" spans="1:14" s="72" customFormat="1" ht="30" customHeight="1">
      <c r="A10" s="16" t="s">
        <v>30</v>
      </c>
      <c r="B10" s="54" t="s">
        <v>31</v>
      </c>
      <c r="C10" s="55">
        <v>50</v>
      </c>
      <c r="D10" s="65">
        <f>7.7*C10/100</f>
        <v>3.85</v>
      </c>
      <c r="E10" s="65">
        <f>3*C10/100</f>
        <v>1.5</v>
      </c>
      <c r="F10" s="65">
        <f>49.8*C10/100</f>
        <v>24.9</v>
      </c>
      <c r="G10" s="65">
        <f>262*C10/100</f>
        <v>131</v>
      </c>
      <c r="H10" s="78">
        <v>0</v>
      </c>
      <c r="I10" s="65">
        <f>0.16*C10/100</f>
        <v>0.08</v>
      </c>
      <c r="J10" s="65">
        <v>0</v>
      </c>
      <c r="K10" s="65">
        <f>26*C10/100</f>
        <v>13</v>
      </c>
      <c r="L10" s="65">
        <f>35*C10/100</f>
        <v>17.5</v>
      </c>
      <c r="M10" s="65">
        <f>83*C10/100</f>
        <v>41.5</v>
      </c>
      <c r="N10" s="65">
        <f>1.6*C10/100</f>
        <v>0.8</v>
      </c>
    </row>
    <row r="11" spans="1:14" s="72" customFormat="1" ht="21">
      <c r="A11" s="5"/>
      <c r="B11" s="49" t="s">
        <v>32</v>
      </c>
      <c r="C11" s="58">
        <f>SUM(C7:C10)</f>
        <v>500</v>
      </c>
      <c r="D11" s="49">
        <f>SUM(D7:D10)</f>
        <v>20.76</v>
      </c>
      <c r="E11" s="49">
        <f t="shared" ref="E11:N11" si="0">SUM(E7:E10)</f>
        <v>14.33</v>
      </c>
      <c r="F11" s="49">
        <f t="shared" si="0"/>
        <v>129.72</v>
      </c>
      <c r="G11" s="49">
        <f t="shared" si="0"/>
        <v>556.08000000000004</v>
      </c>
      <c r="H11" s="49">
        <f t="shared" si="0"/>
        <v>19.170000000000002</v>
      </c>
      <c r="I11" s="49">
        <f t="shared" si="0"/>
        <v>0.16</v>
      </c>
      <c r="J11" s="49">
        <f t="shared" si="0"/>
        <v>1.72</v>
      </c>
      <c r="K11" s="49">
        <f t="shared" si="0"/>
        <v>310.10000000000002</v>
      </c>
      <c r="L11" s="49">
        <f t="shared" si="0"/>
        <v>65.37</v>
      </c>
      <c r="M11" s="49">
        <f t="shared" si="0"/>
        <v>290.5</v>
      </c>
      <c r="N11" s="49">
        <f t="shared" si="0"/>
        <v>2.6</v>
      </c>
    </row>
    <row r="12" spans="1:14" s="72" customFormat="1" ht="21">
      <c r="A12" s="5"/>
      <c r="B12" s="50" t="s">
        <v>33</v>
      </c>
      <c r="C12" s="5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21">
      <c r="A13" s="5" t="s">
        <v>199</v>
      </c>
      <c r="B13" s="62" t="s">
        <v>34</v>
      </c>
      <c r="C13" s="143">
        <v>200</v>
      </c>
      <c r="D13" s="49">
        <v>0.8</v>
      </c>
      <c r="E13" s="49">
        <v>0.8</v>
      </c>
      <c r="F13" s="49">
        <v>19.600000000000001</v>
      </c>
      <c r="G13" s="49">
        <v>94</v>
      </c>
      <c r="H13" s="61">
        <v>0</v>
      </c>
      <c r="I13" s="49">
        <v>6.0000000000000001E-3</v>
      </c>
      <c r="J13" s="49">
        <v>20</v>
      </c>
      <c r="K13" s="49">
        <v>32</v>
      </c>
      <c r="L13" s="49">
        <v>18</v>
      </c>
      <c r="M13" s="49">
        <v>22</v>
      </c>
      <c r="N13" s="49">
        <v>4.4000000000000004</v>
      </c>
    </row>
    <row r="14" spans="1:14" s="72" customFormat="1" ht="21">
      <c r="A14" s="5"/>
      <c r="B14" s="49" t="s">
        <v>35</v>
      </c>
      <c r="C14" s="57">
        <f t="shared" ref="C14:N14" si="1">SUM(C13:C13)</f>
        <v>200</v>
      </c>
      <c r="D14" s="57">
        <f t="shared" si="1"/>
        <v>0.8</v>
      </c>
      <c r="E14" s="57">
        <f t="shared" si="1"/>
        <v>0.8</v>
      </c>
      <c r="F14" s="57">
        <f t="shared" si="1"/>
        <v>19.600000000000001</v>
      </c>
      <c r="G14" s="57">
        <f t="shared" si="1"/>
        <v>94</v>
      </c>
      <c r="H14" s="57">
        <f t="shared" si="1"/>
        <v>0</v>
      </c>
      <c r="I14" s="57">
        <f t="shared" si="1"/>
        <v>6.0000000000000001E-3</v>
      </c>
      <c r="J14" s="57">
        <f t="shared" si="1"/>
        <v>20</v>
      </c>
      <c r="K14" s="57">
        <f t="shared" si="1"/>
        <v>32</v>
      </c>
      <c r="L14" s="57">
        <f t="shared" si="1"/>
        <v>18</v>
      </c>
      <c r="M14" s="57">
        <f t="shared" si="1"/>
        <v>22</v>
      </c>
      <c r="N14" s="57">
        <f t="shared" si="1"/>
        <v>4.4000000000000004</v>
      </c>
    </row>
    <row r="15" spans="1:14" s="72" customFormat="1" ht="21">
      <c r="A15" s="5"/>
      <c r="B15" s="50" t="s">
        <v>36</v>
      </c>
      <c r="C15" s="51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72" customFormat="1" ht="40.5" customHeight="1">
      <c r="A16" s="5" t="s">
        <v>37</v>
      </c>
      <c r="B16" s="54" t="s">
        <v>38</v>
      </c>
      <c r="C16" s="57">
        <v>200</v>
      </c>
      <c r="D16" s="65">
        <v>3.5</v>
      </c>
      <c r="E16" s="65">
        <v>4.5</v>
      </c>
      <c r="F16" s="65">
        <v>16.5</v>
      </c>
      <c r="G16" s="65">
        <v>120.8</v>
      </c>
      <c r="H16" s="65">
        <v>0.06</v>
      </c>
      <c r="I16" s="65">
        <v>0.17</v>
      </c>
      <c r="J16" s="65">
        <v>9.6</v>
      </c>
      <c r="K16" s="65">
        <v>23.2</v>
      </c>
      <c r="L16" s="65">
        <v>28</v>
      </c>
      <c r="M16" s="123">
        <v>70.400000000000006</v>
      </c>
      <c r="N16" s="65">
        <v>1.6</v>
      </c>
    </row>
    <row r="17" spans="1:14" s="72" customFormat="1" ht="20.399999999999999">
      <c r="A17" s="5" t="s">
        <v>39</v>
      </c>
      <c r="B17" s="54" t="s">
        <v>40</v>
      </c>
      <c r="C17" s="59" t="s">
        <v>203</v>
      </c>
      <c r="D17" s="65">
        <v>28.9</v>
      </c>
      <c r="E17" s="65">
        <v>35.159999999999997</v>
      </c>
      <c r="F17" s="65">
        <v>27.3</v>
      </c>
      <c r="G17" s="65">
        <v>543</v>
      </c>
      <c r="H17" s="65">
        <v>0</v>
      </c>
      <c r="I17" s="65">
        <v>0.25</v>
      </c>
      <c r="J17" s="65">
        <v>32</v>
      </c>
      <c r="K17" s="65">
        <v>38</v>
      </c>
      <c r="L17" s="65">
        <v>70</v>
      </c>
      <c r="M17" s="65">
        <v>355.8</v>
      </c>
      <c r="N17" s="65">
        <v>5.28</v>
      </c>
    </row>
    <row r="18" spans="1:14" s="72" customFormat="1" ht="36" customHeight="1">
      <c r="A18" s="29" t="s">
        <v>41</v>
      </c>
      <c r="B18" s="83" t="s">
        <v>42</v>
      </c>
      <c r="C18" s="83">
        <v>200</v>
      </c>
      <c r="D18" s="84">
        <v>0.8</v>
      </c>
      <c r="E18" s="84">
        <v>0</v>
      </c>
      <c r="F18" s="84">
        <v>19.98</v>
      </c>
      <c r="G18" s="84">
        <v>104</v>
      </c>
      <c r="H18" s="84">
        <v>0</v>
      </c>
      <c r="I18" s="84">
        <v>0</v>
      </c>
      <c r="J18" s="84">
        <v>0.24</v>
      </c>
      <c r="K18" s="84">
        <v>0.4</v>
      </c>
      <c r="L18" s="84">
        <v>0</v>
      </c>
      <c r="M18" s="84">
        <v>0</v>
      </c>
      <c r="N18" s="84">
        <v>0.03</v>
      </c>
    </row>
    <row r="19" spans="1:14" s="72" customFormat="1" ht="28.5" customHeight="1">
      <c r="A19" s="16" t="s">
        <v>30</v>
      </c>
      <c r="B19" s="17" t="s">
        <v>43</v>
      </c>
      <c r="C19" s="54">
        <v>40</v>
      </c>
      <c r="D19" s="65">
        <v>3</v>
      </c>
      <c r="E19" s="65">
        <f>1.2*C19/100</f>
        <v>0.48</v>
      </c>
      <c r="F19" s="65">
        <f>34.2*C19/100</f>
        <v>13.68</v>
      </c>
      <c r="G19" s="65">
        <f>181*C19/100</f>
        <v>72.400000000000006</v>
      </c>
      <c r="H19" s="65">
        <v>0</v>
      </c>
      <c r="I19" s="65">
        <f>0.11*C19/100</f>
        <v>4.4000000000000004E-2</v>
      </c>
      <c r="J19" s="65">
        <v>0</v>
      </c>
      <c r="K19" s="65">
        <f>34*C19/100</f>
        <v>13.6</v>
      </c>
      <c r="L19" s="65">
        <f>41*C19/100</f>
        <v>16.399999999999999</v>
      </c>
      <c r="M19" s="65">
        <f>120*C19/100</f>
        <v>48</v>
      </c>
      <c r="N19" s="65">
        <f>2.3*C19/100</f>
        <v>0.92</v>
      </c>
    </row>
    <row r="20" spans="1:14" s="72" customFormat="1" ht="27.75" customHeight="1">
      <c r="A20" s="16" t="s">
        <v>30</v>
      </c>
      <c r="B20" s="54" t="s">
        <v>44</v>
      </c>
      <c r="C20" s="54">
        <v>80</v>
      </c>
      <c r="D20" s="65">
        <f>7.7*C20/100</f>
        <v>6.16</v>
      </c>
      <c r="E20" s="65">
        <f>3*C20/100</f>
        <v>2.4</v>
      </c>
      <c r="F20" s="65">
        <f>49.8*C20/100</f>
        <v>39.840000000000003</v>
      </c>
      <c r="G20" s="65">
        <f>262*C20/100</f>
        <v>209.6</v>
      </c>
      <c r="H20" s="65">
        <v>0</v>
      </c>
      <c r="I20" s="65">
        <f>0.16*C20/100</f>
        <v>0.128</v>
      </c>
      <c r="J20" s="65">
        <v>0</v>
      </c>
      <c r="K20" s="65">
        <f>26*C20/100</f>
        <v>20.8</v>
      </c>
      <c r="L20" s="65">
        <f>35*C20/100</f>
        <v>28</v>
      </c>
      <c r="M20" s="65">
        <f>83*C20/100</f>
        <v>66.400000000000006</v>
      </c>
      <c r="N20" s="65">
        <f>1.6*C20/100</f>
        <v>1.28</v>
      </c>
    </row>
    <row r="21" spans="1:14" s="72" customFormat="1" ht="21">
      <c r="A21" s="5"/>
      <c r="B21" s="49" t="s">
        <v>45</v>
      </c>
      <c r="C21" s="58">
        <v>820</v>
      </c>
      <c r="D21" s="49">
        <f>SUM(D16:D20)</f>
        <v>42.36</v>
      </c>
      <c r="E21" s="49">
        <f t="shared" ref="E21:N21" si="2">SUM(E16:E20)</f>
        <v>42.539999999999992</v>
      </c>
      <c r="F21" s="49">
        <f t="shared" si="2"/>
        <v>117.30000000000001</v>
      </c>
      <c r="G21" s="49">
        <f t="shared" si="2"/>
        <v>1049.8</v>
      </c>
      <c r="H21" s="49">
        <f t="shared" si="2"/>
        <v>0.06</v>
      </c>
      <c r="I21" s="49">
        <f t="shared" si="2"/>
        <v>0.59200000000000008</v>
      </c>
      <c r="J21" s="49">
        <f t="shared" si="2"/>
        <v>41.84</v>
      </c>
      <c r="K21" s="49">
        <f t="shared" si="2"/>
        <v>96</v>
      </c>
      <c r="L21" s="49">
        <f t="shared" si="2"/>
        <v>142.4</v>
      </c>
      <c r="M21" s="49">
        <f t="shared" si="2"/>
        <v>540.6</v>
      </c>
      <c r="N21" s="49">
        <f t="shared" si="2"/>
        <v>9.1100000000000012</v>
      </c>
    </row>
    <row r="22" spans="1:14" s="72" customFormat="1" ht="21">
      <c r="A22" s="5"/>
      <c r="B22" s="50" t="s">
        <v>46</v>
      </c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s="72" customFormat="1" ht="41.25" customHeight="1">
      <c r="A23" s="35" t="s">
        <v>47</v>
      </c>
      <c r="B23" s="54" t="s">
        <v>48</v>
      </c>
      <c r="C23" s="59" t="s">
        <v>204</v>
      </c>
      <c r="D23" s="52">
        <v>13</v>
      </c>
      <c r="E23" s="52">
        <v>14.1</v>
      </c>
      <c r="F23" s="52">
        <v>76.400000000000006</v>
      </c>
      <c r="G23" s="52">
        <v>435.7</v>
      </c>
      <c r="H23" s="52">
        <v>27.47</v>
      </c>
      <c r="I23" s="52">
        <v>0.27</v>
      </c>
      <c r="J23" s="52">
        <v>1.3</v>
      </c>
      <c r="K23" s="52">
        <v>194.2</v>
      </c>
      <c r="L23" s="52">
        <v>58</v>
      </c>
      <c r="M23" s="52">
        <v>238.5</v>
      </c>
      <c r="N23" s="52">
        <v>2.14</v>
      </c>
    </row>
    <row r="24" spans="1:14" s="72" customFormat="1" ht="57.75" customHeight="1">
      <c r="A24" s="5" t="s">
        <v>49</v>
      </c>
      <c r="B24" s="54" t="s">
        <v>50</v>
      </c>
      <c r="C24" s="57">
        <v>200</v>
      </c>
      <c r="D24" s="65">
        <v>0.5</v>
      </c>
      <c r="E24" s="65">
        <v>0</v>
      </c>
      <c r="F24" s="65">
        <v>15.01</v>
      </c>
      <c r="G24" s="65">
        <v>58</v>
      </c>
      <c r="H24" s="65">
        <v>0</v>
      </c>
      <c r="I24" s="65">
        <v>0</v>
      </c>
      <c r="J24" s="65">
        <v>1.2</v>
      </c>
      <c r="K24" s="65">
        <v>0.2</v>
      </c>
      <c r="L24" s="65">
        <v>0</v>
      </c>
      <c r="M24" s="65">
        <v>0</v>
      </c>
      <c r="N24" s="65">
        <v>0.03</v>
      </c>
    </row>
    <row r="25" spans="1:14" s="72" customFormat="1" ht="21">
      <c r="A25" s="5"/>
      <c r="B25" s="49" t="s">
        <v>51</v>
      </c>
      <c r="C25" s="58">
        <v>370</v>
      </c>
      <c r="D25" s="49">
        <f>SUM(D23:D24)</f>
        <v>13.5</v>
      </c>
      <c r="E25" s="49">
        <f t="shared" ref="E25:N25" si="3">SUM(E23:E24)</f>
        <v>14.1</v>
      </c>
      <c r="F25" s="49">
        <f t="shared" si="3"/>
        <v>91.410000000000011</v>
      </c>
      <c r="G25" s="49">
        <f t="shared" si="3"/>
        <v>493.7</v>
      </c>
      <c r="H25" s="49">
        <f t="shared" si="3"/>
        <v>27.47</v>
      </c>
      <c r="I25" s="49">
        <f t="shared" si="3"/>
        <v>0.27</v>
      </c>
      <c r="J25" s="49">
        <f t="shared" si="3"/>
        <v>2.5</v>
      </c>
      <c r="K25" s="49">
        <f t="shared" si="3"/>
        <v>194.39999999999998</v>
      </c>
      <c r="L25" s="49">
        <f t="shared" si="3"/>
        <v>58</v>
      </c>
      <c r="M25" s="49">
        <f t="shared" si="3"/>
        <v>238.5</v>
      </c>
      <c r="N25" s="49">
        <f t="shared" si="3"/>
        <v>2.17</v>
      </c>
    </row>
    <row r="26" spans="1:14" s="72" customFormat="1" ht="28.5" customHeight="1">
      <c r="A26" s="5"/>
      <c r="B26" s="66" t="s">
        <v>52</v>
      </c>
      <c r="C26" s="6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s="72" customFormat="1" ht="41.25" customHeight="1">
      <c r="A27" s="5" t="s">
        <v>53</v>
      </c>
      <c r="B27" s="54" t="s">
        <v>54</v>
      </c>
      <c r="C27" s="70" t="s">
        <v>143</v>
      </c>
      <c r="D27" s="65">
        <v>13.582800000000001</v>
      </c>
      <c r="E27" s="65">
        <v>16.239599999999999</v>
      </c>
      <c r="F27" s="65">
        <v>11.6532</v>
      </c>
      <c r="G27" s="65">
        <v>248.46</v>
      </c>
      <c r="H27" s="78">
        <v>0</v>
      </c>
      <c r="I27" s="65">
        <v>0</v>
      </c>
      <c r="J27" s="65">
        <v>1.26</v>
      </c>
      <c r="K27" s="65">
        <v>14.904</v>
      </c>
      <c r="L27" s="65">
        <v>20.16</v>
      </c>
      <c r="M27" s="65">
        <v>120.24</v>
      </c>
      <c r="N27" s="65">
        <v>1.194</v>
      </c>
    </row>
    <row r="28" spans="1:14" s="72" customFormat="1" ht="57" customHeight="1">
      <c r="A28" s="5" t="s">
        <v>55</v>
      </c>
      <c r="B28" s="57" t="s">
        <v>56</v>
      </c>
      <c r="C28" s="57">
        <v>160</v>
      </c>
      <c r="D28" s="65">
        <v>5.68</v>
      </c>
      <c r="E28" s="65">
        <v>4.3600000000000003</v>
      </c>
      <c r="F28" s="65">
        <v>27.25</v>
      </c>
      <c r="G28" s="65">
        <v>171</v>
      </c>
      <c r="H28" s="65">
        <v>20</v>
      </c>
      <c r="I28" s="65">
        <v>0.06</v>
      </c>
      <c r="J28" s="65">
        <v>0</v>
      </c>
      <c r="K28" s="65">
        <v>5</v>
      </c>
      <c r="L28" s="65">
        <v>21.8</v>
      </c>
      <c r="M28" s="65">
        <v>38.200000000000003</v>
      </c>
      <c r="N28" s="65">
        <v>1.1399999999999999</v>
      </c>
    </row>
    <row r="29" spans="1:14" s="72" customFormat="1" ht="33" customHeight="1">
      <c r="A29" s="5" t="s">
        <v>202</v>
      </c>
      <c r="B29" s="38" t="s">
        <v>57</v>
      </c>
      <c r="C29" s="57">
        <v>60</v>
      </c>
      <c r="D29" s="52">
        <v>0.48</v>
      </c>
      <c r="E29" s="52">
        <v>0</v>
      </c>
      <c r="F29" s="52">
        <v>1</v>
      </c>
      <c r="G29" s="52">
        <v>7.8</v>
      </c>
      <c r="H29" s="53">
        <v>0</v>
      </c>
      <c r="I29" s="52">
        <v>0</v>
      </c>
      <c r="J29" s="52">
        <v>3</v>
      </c>
      <c r="K29" s="52">
        <v>13.8</v>
      </c>
      <c r="L29" s="52">
        <v>8.4</v>
      </c>
      <c r="M29" s="52">
        <v>14.4</v>
      </c>
      <c r="N29" s="52">
        <v>0.36</v>
      </c>
    </row>
    <row r="30" spans="1:14" s="72" customFormat="1" ht="26.25" customHeight="1">
      <c r="A30" s="5" t="s">
        <v>202</v>
      </c>
      <c r="B30" s="38" t="s">
        <v>58</v>
      </c>
      <c r="C30" s="57">
        <v>60</v>
      </c>
      <c r="D30" s="52">
        <v>0.66</v>
      </c>
      <c r="E30" s="52">
        <v>0</v>
      </c>
      <c r="F30" s="52">
        <v>0</v>
      </c>
      <c r="G30" s="52">
        <v>7.8</v>
      </c>
      <c r="H30" s="53">
        <v>0</v>
      </c>
      <c r="I30" s="52">
        <v>0</v>
      </c>
      <c r="J30" s="52">
        <v>6</v>
      </c>
      <c r="K30" s="52">
        <v>8.4</v>
      </c>
      <c r="L30" s="52">
        <v>12</v>
      </c>
      <c r="M30" s="52">
        <v>15.6</v>
      </c>
      <c r="N30" s="52">
        <v>0.54</v>
      </c>
    </row>
    <row r="31" spans="1:14" s="72" customFormat="1" ht="24" customHeight="1">
      <c r="A31" s="5" t="s">
        <v>59</v>
      </c>
      <c r="B31" s="54" t="s">
        <v>60</v>
      </c>
      <c r="C31" s="59" t="s">
        <v>61</v>
      </c>
      <c r="D31" s="65">
        <v>0</v>
      </c>
      <c r="E31" s="65">
        <v>0</v>
      </c>
      <c r="F31" s="65">
        <v>11.3</v>
      </c>
      <c r="G31" s="65">
        <v>45.6</v>
      </c>
      <c r="H31" s="65">
        <v>0</v>
      </c>
      <c r="I31" s="65">
        <v>0</v>
      </c>
      <c r="J31" s="65">
        <v>3.1</v>
      </c>
      <c r="K31" s="65">
        <v>14.2</v>
      </c>
      <c r="L31" s="65">
        <v>2.4</v>
      </c>
      <c r="M31" s="80">
        <v>4.4000000000000004</v>
      </c>
      <c r="N31" s="65">
        <v>0.36</v>
      </c>
    </row>
    <row r="32" spans="1:14" s="72" customFormat="1" ht="26.25" customHeight="1">
      <c r="A32" s="5" t="s">
        <v>30</v>
      </c>
      <c r="B32" s="54" t="s">
        <v>31</v>
      </c>
      <c r="C32" s="57">
        <v>50</v>
      </c>
      <c r="D32" s="65">
        <f>7.7*C32/100</f>
        <v>3.85</v>
      </c>
      <c r="E32" s="65">
        <f>3*C32/100</f>
        <v>1.5</v>
      </c>
      <c r="F32" s="65">
        <f>49.8*C32/100</f>
        <v>24.9</v>
      </c>
      <c r="G32" s="65">
        <f>262*C32/100</f>
        <v>131</v>
      </c>
      <c r="H32" s="65">
        <v>0</v>
      </c>
      <c r="I32" s="65">
        <f>0.16*C32/100</f>
        <v>0.08</v>
      </c>
      <c r="J32" s="65">
        <v>0</v>
      </c>
      <c r="K32" s="65">
        <f>26*C32/100</f>
        <v>13</v>
      </c>
      <c r="L32" s="65">
        <f>35*C32/100</f>
        <v>17.5</v>
      </c>
      <c r="M32" s="65">
        <f>83*C32/100</f>
        <v>41.5</v>
      </c>
      <c r="N32" s="65">
        <f>1.6*C32/100</f>
        <v>0.8</v>
      </c>
    </row>
    <row r="33" spans="1:14" s="72" customFormat="1" ht="30" customHeight="1">
      <c r="A33" s="16" t="s">
        <v>30</v>
      </c>
      <c r="B33" s="17" t="s">
        <v>43</v>
      </c>
      <c r="C33" s="54">
        <v>40</v>
      </c>
      <c r="D33" s="65">
        <v>3</v>
      </c>
      <c r="E33" s="65">
        <f>1.2*C33/100</f>
        <v>0.48</v>
      </c>
      <c r="F33" s="65">
        <f>34.2*C33/100</f>
        <v>13.68</v>
      </c>
      <c r="G33" s="65">
        <f>181*C33/100</f>
        <v>72.400000000000006</v>
      </c>
      <c r="H33" s="65">
        <v>0</v>
      </c>
      <c r="I33" s="65">
        <f>0.11*C33/100</f>
        <v>4.4000000000000004E-2</v>
      </c>
      <c r="J33" s="65">
        <v>0</v>
      </c>
      <c r="K33" s="65">
        <f>34*C33/100</f>
        <v>13.6</v>
      </c>
      <c r="L33" s="65">
        <f>41*C33/100</f>
        <v>16.399999999999999</v>
      </c>
      <c r="M33" s="65">
        <f>120*C33/100</f>
        <v>48</v>
      </c>
      <c r="N33" s="65">
        <f>2.3*C33/100</f>
        <v>0.92</v>
      </c>
    </row>
    <row r="34" spans="1:14" s="72" customFormat="1" ht="21">
      <c r="A34" s="5"/>
      <c r="B34" s="49" t="s">
        <v>62</v>
      </c>
      <c r="C34" s="58">
        <v>792</v>
      </c>
      <c r="D34" s="49">
        <f>SUM(D27:D33)</f>
        <v>27.252800000000001</v>
      </c>
      <c r="E34" s="49">
        <f t="shared" ref="E34:N34" si="4">SUM(E27:E33)</f>
        <v>22.579599999999999</v>
      </c>
      <c r="F34" s="49">
        <f t="shared" si="4"/>
        <v>89.783199999999994</v>
      </c>
      <c r="G34" s="49">
        <f t="shared" si="4"/>
        <v>684.06000000000006</v>
      </c>
      <c r="H34" s="49">
        <f t="shared" si="4"/>
        <v>20</v>
      </c>
      <c r="I34" s="49">
        <f t="shared" si="4"/>
        <v>0.18400000000000002</v>
      </c>
      <c r="J34" s="49">
        <f t="shared" si="4"/>
        <v>13.36</v>
      </c>
      <c r="K34" s="49">
        <f t="shared" si="4"/>
        <v>82.903999999999996</v>
      </c>
      <c r="L34" s="49">
        <f t="shared" si="4"/>
        <v>98.66</v>
      </c>
      <c r="M34" s="49">
        <f t="shared" si="4"/>
        <v>282.34000000000003</v>
      </c>
      <c r="N34" s="49">
        <f t="shared" si="4"/>
        <v>5.3139999999999992</v>
      </c>
    </row>
    <row r="35" spans="1:14" ht="20.25" customHeight="1">
      <c r="A35" s="5"/>
      <c r="B35" s="73" t="s">
        <v>63</v>
      </c>
      <c r="C35" s="52"/>
      <c r="D35" s="49"/>
      <c r="E35" s="49"/>
      <c r="F35" s="49"/>
      <c r="G35" s="49"/>
      <c r="H35" s="61"/>
      <c r="I35" s="49"/>
      <c r="J35" s="49"/>
      <c r="K35" s="49"/>
      <c r="L35" s="49"/>
      <c r="M35" s="49"/>
      <c r="N35" s="49"/>
    </row>
    <row r="36" spans="1:14" ht="26.25" customHeight="1">
      <c r="A36" s="178" t="s">
        <v>96</v>
      </c>
      <c r="B36" s="54" t="s">
        <v>64</v>
      </c>
      <c r="C36" s="55">
        <v>200</v>
      </c>
      <c r="D36" s="49">
        <v>5.4</v>
      </c>
      <c r="E36" s="49">
        <v>5</v>
      </c>
      <c r="F36" s="49">
        <v>21.6</v>
      </c>
      <c r="G36" s="49">
        <v>158</v>
      </c>
      <c r="H36" s="61">
        <v>44</v>
      </c>
      <c r="I36" s="49">
        <v>0.06</v>
      </c>
      <c r="J36" s="49">
        <v>1.8</v>
      </c>
      <c r="K36" s="49">
        <v>242</v>
      </c>
      <c r="L36" s="49">
        <v>30</v>
      </c>
      <c r="M36" s="49">
        <v>188</v>
      </c>
      <c r="N36" s="49">
        <v>0.2</v>
      </c>
    </row>
    <row r="37" spans="1:14" ht="21">
      <c r="A37" s="5"/>
      <c r="B37" s="49" t="s">
        <v>65</v>
      </c>
      <c r="C37" s="55">
        <v>200</v>
      </c>
      <c r="D37" s="49">
        <v>5.4</v>
      </c>
      <c r="E37" s="49">
        <v>5</v>
      </c>
      <c r="F37" s="49">
        <v>21.6</v>
      </c>
      <c r="G37" s="49">
        <v>158</v>
      </c>
      <c r="H37" s="61">
        <v>44</v>
      </c>
      <c r="I37" s="49">
        <v>0.06</v>
      </c>
      <c r="J37" s="49">
        <v>1.8</v>
      </c>
      <c r="K37" s="49">
        <v>242</v>
      </c>
      <c r="L37" s="49">
        <v>30</v>
      </c>
      <c r="M37" s="49">
        <v>188</v>
      </c>
      <c r="N37" s="49">
        <v>0.2</v>
      </c>
    </row>
    <row r="38" spans="1:14" s="72" customFormat="1" ht="20.399999999999999">
      <c r="A38" s="5"/>
      <c r="B38" s="54"/>
      <c r="C38" s="57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 s="72" customFormat="1" ht="21">
      <c r="A39" s="5"/>
      <c r="B39" s="49" t="s">
        <v>66</v>
      </c>
      <c r="C39" s="58">
        <f>SUM(C11+C14+C21+C25+C34+C37)</f>
        <v>2882</v>
      </c>
      <c r="D39" s="58">
        <f t="shared" ref="D39:N39" si="5">SUM(D11+D14+D21+D25+D34+D37)</f>
        <v>110.0728</v>
      </c>
      <c r="E39" s="58">
        <f t="shared" si="5"/>
        <v>99.349599999999995</v>
      </c>
      <c r="F39" s="58">
        <f t="shared" si="5"/>
        <v>469.41320000000007</v>
      </c>
      <c r="G39" s="58">
        <f t="shared" si="5"/>
        <v>3035.64</v>
      </c>
      <c r="H39" s="58">
        <f t="shared" si="5"/>
        <v>110.7</v>
      </c>
      <c r="I39" s="58">
        <f t="shared" si="5"/>
        <v>1.272</v>
      </c>
      <c r="J39" s="58">
        <f t="shared" si="5"/>
        <v>81.22</v>
      </c>
      <c r="K39" s="58">
        <f t="shared" si="5"/>
        <v>957.404</v>
      </c>
      <c r="L39" s="58">
        <f t="shared" si="5"/>
        <v>412.42999999999995</v>
      </c>
      <c r="M39" s="58">
        <f t="shared" si="5"/>
        <v>1561.94</v>
      </c>
      <c r="N39" s="58">
        <f t="shared" si="5"/>
        <v>23.794</v>
      </c>
    </row>
    <row r="40" spans="1:14" s="72" customFormat="1" ht="20.399999999999999">
      <c r="A40" s="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20.25" customHeight="1">
      <c r="A41" s="343" t="s">
        <v>4</v>
      </c>
      <c r="B41" s="346" t="s">
        <v>5</v>
      </c>
      <c r="C41" s="349" t="s">
        <v>6</v>
      </c>
      <c r="D41" s="352" t="s">
        <v>7</v>
      </c>
      <c r="E41" s="353"/>
      <c r="F41" s="354"/>
      <c r="G41" s="346" t="s">
        <v>8</v>
      </c>
      <c r="H41" s="355" t="s">
        <v>9</v>
      </c>
      <c r="I41" s="356"/>
      <c r="J41" s="357"/>
      <c r="K41" s="356" t="s">
        <v>10</v>
      </c>
      <c r="L41" s="356"/>
      <c r="M41" s="356"/>
      <c r="N41" s="357"/>
    </row>
    <row r="42" spans="1:14" ht="15" customHeight="1">
      <c r="A42" s="344"/>
      <c r="B42" s="347"/>
      <c r="C42" s="350"/>
      <c r="D42" s="361" t="s">
        <v>11</v>
      </c>
      <c r="E42" s="361" t="s">
        <v>12</v>
      </c>
      <c r="F42" s="362" t="s">
        <v>13</v>
      </c>
      <c r="G42" s="347"/>
      <c r="H42" s="358"/>
      <c r="I42" s="359"/>
      <c r="J42" s="360"/>
      <c r="K42" s="359"/>
      <c r="L42" s="359"/>
      <c r="M42" s="359"/>
      <c r="N42" s="360"/>
    </row>
    <row r="43" spans="1:14" ht="48" customHeight="1">
      <c r="A43" s="345"/>
      <c r="B43" s="348"/>
      <c r="C43" s="351"/>
      <c r="D43" s="361"/>
      <c r="E43" s="361"/>
      <c r="F43" s="362"/>
      <c r="G43" s="348"/>
      <c r="H43" s="45" t="s">
        <v>14</v>
      </c>
      <c r="I43" s="46" t="s">
        <v>15</v>
      </c>
      <c r="J43" s="46" t="s">
        <v>16</v>
      </c>
      <c r="K43" s="46" t="s">
        <v>17</v>
      </c>
      <c r="L43" s="46" t="s">
        <v>18</v>
      </c>
      <c r="M43" s="46" t="s">
        <v>19</v>
      </c>
      <c r="N43" s="46" t="s">
        <v>20</v>
      </c>
    </row>
    <row r="44" spans="1:14" ht="60.75" customHeight="1">
      <c r="A44" s="185"/>
      <c r="B44" s="47" t="s">
        <v>21</v>
      </c>
      <c r="C44" s="48"/>
      <c r="D44" s="183"/>
      <c r="E44" s="183"/>
      <c r="F44" s="184"/>
      <c r="G44" s="186"/>
      <c r="H44" s="45"/>
      <c r="I44" s="46"/>
      <c r="J44" s="46"/>
      <c r="K44" s="46"/>
      <c r="L44" s="46"/>
      <c r="M44" s="46"/>
      <c r="N44" s="46"/>
    </row>
    <row r="45" spans="1:14" s="72" customFormat="1" ht="21">
      <c r="A45" s="49"/>
      <c r="B45" s="50" t="s">
        <v>67</v>
      </c>
      <c r="C45" s="51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 s="72" customFormat="1" ht="21">
      <c r="A46" s="49"/>
      <c r="B46" s="50" t="s">
        <v>68</v>
      </c>
      <c r="C46" s="51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s="72" customFormat="1" ht="41.25" customHeight="1">
      <c r="A47" s="49" t="s">
        <v>69</v>
      </c>
      <c r="B47" s="54" t="s">
        <v>70</v>
      </c>
      <c r="C47" s="59" t="s">
        <v>197</v>
      </c>
      <c r="D47" s="65">
        <v>17.420000000000002</v>
      </c>
      <c r="E47" s="65">
        <v>28.56</v>
      </c>
      <c r="F47" s="65">
        <v>3.08</v>
      </c>
      <c r="G47" s="65">
        <v>393.45</v>
      </c>
      <c r="H47" s="65">
        <v>0.30499999999999999</v>
      </c>
      <c r="I47" s="65">
        <v>0</v>
      </c>
      <c r="J47" s="65">
        <v>0.44</v>
      </c>
      <c r="K47" s="65">
        <v>106.56</v>
      </c>
      <c r="L47" s="65">
        <v>24.43</v>
      </c>
      <c r="M47" s="80">
        <v>275.35000000000002</v>
      </c>
      <c r="N47" s="65">
        <v>2.9</v>
      </c>
    </row>
    <row r="48" spans="1:14" s="72" customFormat="1" ht="39.75" customHeight="1">
      <c r="A48" s="49" t="s">
        <v>206</v>
      </c>
      <c r="B48" s="57" t="s">
        <v>71</v>
      </c>
      <c r="C48" s="57">
        <v>60</v>
      </c>
      <c r="D48" s="65">
        <f>3.1*C48/100</f>
        <v>1.86</v>
      </c>
      <c r="E48" s="65">
        <f>0.2*C48/100</f>
        <v>0.12</v>
      </c>
      <c r="F48" s="65">
        <f>6.5*C48/100</f>
        <v>3.9</v>
      </c>
      <c r="G48" s="65">
        <f>40*C48/100</f>
        <v>24</v>
      </c>
      <c r="H48" s="65">
        <v>0</v>
      </c>
      <c r="I48" s="65">
        <f>0.11*C48/100</f>
        <v>6.6000000000000003E-2</v>
      </c>
      <c r="J48" s="65">
        <f>10*C48/100</f>
        <v>6</v>
      </c>
      <c r="K48" s="65">
        <f>20*C48/100</f>
        <v>12</v>
      </c>
      <c r="L48" s="65">
        <f>21*C48/100</f>
        <v>12.6</v>
      </c>
      <c r="M48" s="80">
        <f>62*C48/100</f>
        <v>37.200000000000003</v>
      </c>
      <c r="N48" s="65">
        <f>0.7*C48/100</f>
        <v>0.42</v>
      </c>
    </row>
    <row r="49" spans="1:14" s="72" customFormat="1" ht="38.25" customHeight="1">
      <c r="A49" s="58" t="s">
        <v>208</v>
      </c>
      <c r="B49" s="54" t="s">
        <v>72</v>
      </c>
      <c r="C49" s="55">
        <v>20</v>
      </c>
      <c r="D49" s="65">
        <v>0</v>
      </c>
      <c r="E49" s="65">
        <v>14.4</v>
      </c>
      <c r="F49" s="65">
        <v>0.26</v>
      </c>
      <c r="G49" s="65">
        <v>132.19999999999999</v>
      </c>
      <c r="H49" s="78">
        <v>0.1</v>
      </c>
      <c r="I49" s="65">
        <v>0</v>
      </c>
      <c r="J49" s="65">
        <v>0</v>
      </c>
      <c r="K49" s="65">
        <v>4.4000000000000004</v>
      </c>
      <c r="L49" s="65">
        <v>0.6</v>
      </c>
      <c r="M49" s="65">
        <v>3.8</v>
      </c>
      <c r="N49" s="65">
        <v>0.04</v>
      </c>
    </row>
    <row r="50" spans="1:14" s="72" customFormat="1" ht="21.75" customHeight="1">
      <c r="A50" s="58" t="s">
        <v>30</v>
      </c>
      <c r="B50" s="54" t="s">
        <v>31</v>
      </c>
      <c r="C50" s="57">
        <v>50</v>
      </c>
      <c r="D50" s="65">
        <f>7.7*C50/100</f>
        <v>3.85</v>
      </c>
      <c r="E50" s="65">
        <f>3*C50/100</f>
        <v>1.5</v>
      </c>
      <c r="F50" s="65">
        <f>49.8*C50/100</f>
        <v>24.9</v>
      </c>
      <c r="G50" s="65">
        <f>262*C50/100</f>
        <v>131</v>
      </c>
      <c r="H50" s="78">
        <v>0</v>
      </c>
      <c r="I50" s="65">
        <f>0.16*C50/100</f>
        <v>0.08</v>
      </c>
      <c r="J50" s="65">
        <v>0</v>
      </c>
      <c r="K50" s="65">
        <f>26*C50/100</f>
        <v>13</v>
      </c>
      <c r="L50" s="65">
        <f>35*C50/100</f>
        <v>17.5</v>
      </c>
      <c r="M50" s="65">
        <f>83*C50/100</f>
        <v>41.5</v>
      </c>
      <c r="N50" s="65">
        <f>1.6*C50/100</f>
        <v>0.8</v>
      </c>
    </row>
    <row r="51" spans="1:14" s="72" customFormat="1" ht="21" customHeight="1">
      <c r="A51" s="49" t="s">
        <v>59</v>
      </c>
      <c r="B51" s="54" t="s">
        <v>60</v>
      </c>
      <c r="C51" s="59" t="s">
        <v>61</v>
      </c>
      <c r="D51" s="65">
        <v>0</v>
      </c>
      <c r="E51" s="65">
        <v>0</v>
      </c>
      <c r="F51" s="65">
        <v>11.3</v>
      </c>
      <c r="G51" s="65">
        <v>45.6</v>
      </c>
      <c r="H51" s="65">
        <v>0</v>
      </c>
      <c r="I51" s="65">
        <v>0</v>
      </c>
      <c r="J51" s="65">
        <v>3.1</v>
      </c>
      <c r="K51" s="65">
        <v>14.2</v>
      </c>
      <c r="L51" s="65">
        <v>2.4</v>
      </c>
      <c r="M51" s="80">
        <v>4.4000000000000004</v>
      </c>
      <c r="N51" s="65">
        <v>0.36</v>
      </c>
    </row>
    <row r="52" spans="1:14" s="72" customFormat="1" ht="21">
      <c r="A52" s="49"/>
      <c r="B52" s="49" t="s">
        <v>32</v>
      </c>
      <c r="C52" s="52">
        <v>512</v>
      </c>
      <c r="D52" s="49">
        <f>SUM(D47:D51)</f>
        <v>23.130000000000003</v>
      </c>
      <c r="E52" s="49">
        <f t="shared" ref="E52:N52" si="6">SUM(E47:E51)</f>
        <v>44.58</v>
      </c>
      <c r="F52" s="49">
        <f t="shared" si="6"/>
        <v>43.44</v>
      </c>
      <c r="G52" s="49">
        <f t="shared" si="6"/>
        <v>726.25</v>
      </c>
      <c r="H52" s="49">
        <f t="shared" si="6"/>
        <v>0.40500000000000003</v>
      </c>
      <c r="I52" s="49">
        <f t="shared" si="6"/>
        <v>0.14600000000000002</v>
      </c>
      <c r="J52" s="49">
        <f t="shared" si="6"/>
        <v>9.5400000000000009</v>
      </c>
      <c r="K52" s="49">
        <f t="shared" si="6"/>
        <v>150.16</v>
      </c>
      <c r="L52" s="49">
        <f t="shared" si="6"/>
        <v>57.53</v>
      </c>
      <c r="M52" s="49">
        <f t="shared" si="6"/>
        <v>362.25</v>
      </c>
      <c r="N52" s="49">
        <f t="shared" si="6"/>
        <v>4.5200000000000005</v>
      </c>
    </row>
    <row r="53" spans="1:14" s="72" customFormat="1" ht="21">
      <c r="A53" s="49"/>
      <c r="B53" s="50" t="s">
        <v>33</v>
      </c>
      <c r="C53" s="52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</row>
    <row r="54" spans="1:14" ht="21">
      <c r="A54" s="49" t="s">
        <v>199</v>
      </c>
      <c r="B54" s="62" t="s">
        <v>73</v>
      </c>
      <c r="C54" s="79">
        <v>200</v>
      </c>
      <c r="D54" s="49">
        <v>3</v>
      </c>
      <c r="E54" s="49">
        <v>1</v>
      </c>
      <c r="F54" s="49">
        <v>42</v>
      </c>
      <c r="G54" s="49">
        <v>192</v>
      </c>
      <c r="H54" s="61">
        <v>0</v>
      </c>
      <c r="I54" s="49">
        <v>0.08</v>
      </c>
      <c r="J54" s="49">
        <v>20</v>
      </c>
      <c r="K54" s="49">
        <v>16</v>
      </c>
      <c r="L54" s="49">
        <v>84</v>
      </c>
      <c r="M54" s="49">
        <v>56</v>
      </c>
      <c r="N54" s="49">
        <v>1.2</v>
      </c>
    </row>
    <row r="55" spans="1:14" s="72" customFormat="1" ht="21">
      <c r="A55" s="49"/>
      <c r="B55" s="49" t="s">
        <v>35</v>
      </c>
      <c r="C55" s="57">
        <f t="shared" ref="C55:N55" si="7">SUM(C54:C54)</f>
        <v>200</v>
      </c>
      <c r="D55" s="57">
        <f t="shared" si="7"/>
        <v>3</v>
      </c>
      <c r="E55" s="57">
        <f t="shared" si="7"/>
        <v>1</v>
      </c>
      <c r="F55" s="57">
        <f t="shared" si="7"/>
        <v>42</v>
      </c>
      <c r="G55" s="57">
        <f t="shared" si="7"/>
        <v>192</v>
      </c>
      <c r="H55" s="57">
        <f t="shared" si="7"/>
        <v>0</v>
      </c>
      <c r="I55" s="57">
        <f t="shared" si="7"/>
        <v>0.08</v>
      </c>
      <c r="J55" s="57">
        <f t="shared" si="7"/>
        <v>20</v>
      </c>
      <c r="K55" s="57">
        <f t="shared" si="7"/>
        <v>16</v>
      </c>
      <c r="L55" s="57">
        <f t="shared" si="7"/>
        <v>84</v>
      </c>
      <c r="M55" s="57">
        <f t="shared" si="7"/>
        <v>56</v>
      </c>
      <c r="N55" s="57">
        <f t="shared" si="7"/>
        <v>1.2</v>
      </c>
    </row>
    <row r="56" spans="1:14" s="72" customFormat="1" ht="21">
      <c r="A56" s="49"/>
      <c r="B56" s="50" t="s">
        <v>36</v>
      </c>
      <c r="C56" s="51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 s="72" customFormat="1" ht="36.75" customHeight="1">
      <c r="A57" s="49" t="s">
        <v>74</v>
      </c>
      <c r="B57" s="54" t="s">
        <v>75</v>
      </c>
      <c r="C57" s="59" t="s">
        <v>192</v>
      </c>
      <c r="D57" s="65">
        <v>1.56</v>
      </c>
      <c r="E57" s="65">
        <v>4.53</v>
      </c>
      <c r="F57" s="123">
        <v>10.77</v>
      </c>
      <c r="G57" s="123">
        <v>93.92</v>
      </c>
      <c r="H57" s="65">
        <v>0.06</v>
      </c>
      <c r="I57" s="65">
        <v>0.15</v>
      </c>
      <c r="J57" s="65">
        <v>16</v>
      </c>
      <c r="K57" s="65">
        <v>28.16</v>
      </c>
      <c r="L57" s="65">
        <v>19.920000000000002</v>
      </c>
      <c r="M57" s="65">
        <v>43.44</v>
      </c>
      <c r="N57" s="65">
        <v>0.98</v>
      </c>
    </row>
    <row r="58" spans="1:14" s="72" customFormat="1" ht="27.75" customHeight="1">
      <c r="A58" s="49" t="s">
        <v>77</v>
      </c>
      <c r="B58" s="54" t="s">
        <v>78</v>
      </c>
      <c r="C58" s="57">
        <v>100</v>
      </c>
      <c r="D58" s="65">
        <v>21.1</v>
      </c>
      <c r="E58" s="65">
        <v>13.6</v>
      </c>
      <c r="F58" s="65">
        <v>0</v>
      </c>
      <c r="G58" s="65">
        <v>206.3</v>
      </c>
      <c r="H58" s="65">
        <v>20</v>
      </c>
      <c r="I58" s="65">
        <v>0.04</v>
      </c>
      <c r="J58" s="65">
        <v>0</v>
      </c>
      <c r="K58" s="65">
        <v>39</v>
      </c>
      <c r="L58" s="65">
        <v>20</v>
      </c>
      <c r="M58" s="80">
        <v>143</v>
      </c>
      <c r="N58" s="65">
        <v>1.8</v>
      </c>
    </row>
    <row r="59" spans="1:14" s="72" customFormat="1" ht="28.5" customHeight="1">
      <c r="A59" s="49" t="s">
        <v>79</v>
      </c>
      <c r="B59" s="54" t="s">
        <v>80</v>
      </c>
      <c r="C59" s="57">
        <v>50</v>
      </c>
      <c r="D59" s="65">
        <v>0.47</v>
      </c>
      <c r="E59" s="65">
        <v>1</v>
      </c>
      <c r="F59" s="65">
        <v>3.16</v>
      </c>
      <c r="G59" s="65">
        <v>24</v>
      </c>
      <c r="H59" s="65">
        <v>0</v>
      </c>
      <c r="I59" s="65">
        <v>0</v>
      </c>
      <c r="J59" s="65">
        <v>1.2</v>
      </c>
      <c r="K59" s="65">
        <v>2.3199999999999998</v>
      </c>
      <c r="L59" s="65">
        <v>3.74</v>
      </c>
      <c r="M59" s="65">
        <v>7</v>
      </c>
      <c r="N59" s="65">
        <v>0.1</v>
      </c>
    </row>
    <row r="60" spans="1:14" s="72" customFormat="1" ht="26.25" customHeight="1">
      <c r="A60" s="49" t="s">
        <v>81</v>
      </c>
      <c r="B60" s="54" t="s">
        <v>82</v>
      </c>
      <c r="C60" s="57">
        <v>160</v>
      </c>
      <c r="D60" s="65">
        <v>3.84</v>
      </c>
      <c r="E60" s="65">
        <v>4.3</v>
      </c>
      <c r="F60" s="65">
        <v>40</v>
      </c>
      <c r="G60" s="65">
        <v>213.7</v>
      </c>
      <c r="H60" s="65">
        <v>20.6</v>
      </c>
      <c r="I60" s="65">
        <v>0.03</v>
      </c>
      <c r="J60" s="65">
        <v>0</v>
      </c>
      <c r="K60" s="65">
        <v>6.3</v>
      </c>
      <c r="L60" s="123">
        <v>27.1</v>
      </c>
      <c r="M60" s="80">
        <v>83</v>
      </c>
      <c r="N60" s="65">
        <v>0.56999999999999995</v>
      </c>
    </row>
    <row r="61" spans="1:14" s="72" customFormat="1" ht="27.75" customHeight="1">
      <c r="A61" s="5" t="s">
        <v>202</v>
      </c>
      <c r="B61" s="38" t="s">
        <v>57</v>
      </c>
      <c r="C61" s="57">
        <v>60</v>
      </c>
      <c r="D61" s="52">
        <v>0.48</v>
      </c>
      <c r="E61" s="52">
        <v>0</v>
      </c>
      <c r="F61" s="52">
        <v>1</v>
      </c>
      <c r="G61" s="52">
        <v>7.8</v>
      </c>
      <c r="H61" s="53">
        <v>0</v>
      </c>
      <c r="I61" s="52">
        <v>0</v>
      </c>
      <c r="J61" s="52">
        <v>3</v>
      </c>
      <c r="K61" s="52">
        <v>13.8</v>
      </c>
      <c r="L61" s="52">
        <v>8.4</v>
      </c>
      <c r="M61" s="52">
        <v>14.4</v>
      </c>
      <c r="N61" s="52">
        <v>0.36</v>
      </c>
    </row>
    <row r="62" spans="1:14" s="72" customFormat="1" ht="21">
      <c r="A62" s="49" t="s">
        <v>83</v>
      </c>
      <c r="B62" s="65" t="s">
        <v>84</v>
      </c>
      <c r="C62" s="52">
        <v>200</v>
      </c>
      <c r="D62" s="65">
        <v>0</v>
      </c>
      <c r="E62" s="65">
        <v>0</v>
      </c>
      <c r="F62" s="65">
        <v>23.88</v>
      </c>
      <c r="G62" s="65">
        <v>97.6</v>
      </c>
      <c r="H62" s="65">
        <v>0</v>
      </c>
      <c r="I62" s="65">
        <v>0</v>
      </c>
      <c r="J62" s="65">
        <v>1.72</v>
      </c>
      <c r="K62" s="65">
        <v>14.48</v>
      </c>
      <c r="L62" s="65">
        <v>3.6</v>
      </c>
      <c r="M62" s="65">
        <v>4.4000000000000004</v>
      </c>
      <c r="N62" s="65">
        <v>0.94</v>
      </c>
    </row>
    <row r="63" spans="1:14" s="72" customFormat="1" ht="27" customHeight="1">
      <c r="A63" s="49" t="s">
        <v>30</v>
      </c>
      <c r="B63" s="17" t="s">
        <v>43</v>
      </c>
      <c r="C63" s="57">
        <v>40</v>
      </c>
      <c r="D63" s="65">
        <v>3</v>
      </c>
      <c r="E63" s="65">
        <f>1.2*C63/100</f>
        <v>0.48</v>
      </c>
      <c r="F63" s="65">
        <f>34.2*C63/100</f>
        <v>13.68</v>
      </c>
      <c r="G63" s="65">
        <f>181*C63/100</f>
        <v>72.400000000000006</v>
      </c>
      <c r="H63" s="65">
        <v>0</v>
      </c>
      <c r="I63" s="65">
        <f>0.11*C63/100</f>
        <v>4.4000000000000004E-2</v>
      </c>
      <c r="J63" s="65">
        <v>0</v>
      </c>
      <c r="K63" s="65">
        <f>34*C63/100</f>
        <v>13.6</v>
      </c>
      <c r="L63" s="65">
        <f>41*C63/100</f>
        <v>16.399999999999999</v>
      </c>
      <c r="M63" s="65">
        <f>120*C63/100</f>
        <v>48</v>
      </c>
      <c r="N63" s="65">
        <f>2.3*C63/100</f>
        <v>0.92</v>
      </c>
    </row>
    <row r="64" spans="1:14" s="72" customFormat="1" ht="24" customHeight="1">
      <c r="A64" s="49" t="s">
        <v>30</v>
      </c>
      <c r="B64" s="54" t="s">
        <v>44</v>
      </c>
      <c r="C64" s="57">
        <v>80</v>
      </c>
      <c r="D64" s="65">
        <f>7.7*C64/100</f>
        <v>6.16</v>
      </c>
      <c r="E64" s="65">
        <f>3*C64/100</f>
        <v>2.4</v>
      </c>
      <c r="F64" s="65">
        <f>49.8*C64/100</f>
        <v>39.840000000000003</v>
      </c>
      <c r="G64" s="65">
        <f>262*C64/100</f>
        <v>209.6</v>
      </c>
      <c r="H64" s="65">
        <v>0</v>
      </c>
      <c r="I64" s="65">
        <f>0.16*C64/100</f>
        <v>0.128</v>
      </c>
      <c r="J64" s="65">
        <v>0</v>
      </c>
      <c r="K64" s="65">
        <f>26*C64/100</f>
        <v>20.8</v>
      </c>
      <c r="L64" s="65">
        <f>35*C64/100</f>
        <v>28</v>
      </c>
      <c r="M64" s="65">
        <f>83*C64/100</f>
        <v>66.400000000000006</v>
      </c>
      <c r="N64" s="65">
        <f>1.6*C64/100</f>
        <v>1.28</v>
      </c>
    </row>
    <row r="65" spans="1:14" s="72" customFormat="1" ht="21">
      <c r="A65" s="49"/>
      <c r="B65" s="49" t="s">
        <v>45</v>
      </c>
      <c r="C65" s="52">
        <v>934</v>
      </c>
      <c r="D65" s="49">
        <f>SUM(D57:D64)</f>
        <v>36.61</v>
      </c>
      <c r="E65" s="49">
        <f t="shared" ref="E65:N65" si="8">SUM(E57:E64)</f>
        <v>26.31</v>
      </c>
      <c r="F65" s="49">
        <f t="shared" si="8"/>
        <v>132.33000000000001</v>
      </c>
      <c r="G65" s="49">
        <f t="shared" si="8"/>
        <v>925.32</v>
      </c>
      <c r="H65" s="49">
        <f t="shared" si="8"/>
        <v>40.659999999999997</v>
      </c>
      <c r="I65" s="49">
        <f t="shared" si="8"/>
        <v>0.39200000000000002</v>
      </c>
      <c r="J65" s="49">
        <f t="shared" si="8"/>
        <v>21.919999999999998</v>
      </c>
      <c r="K65" s="49">
        <f t="shared" si="8"/>
        <v>138.45999999999998</v>
      </c>
      <c r="L65" s="49">
        <f t="shared" si="8"/>
        <v>127.16</v>
      </c>
      <c r="M65" s="49">
        <f t="shared" si="8"/>
        <v>409.64</v>
      </c>
      <c r="N65" s="49">
        <f t="shared" si="8"/>
        <v>6.95</v>
      </c>
    </row>
    <row r="66" spans="1:14" s="72" customFormat="1" ht="21">
      <c r="A66" s="49"/>
      <c r="B66" s="50" t="s">
        <v>46</v>
      </c>
      <c r="C66" s="156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</row>
    <row r="67" spans="1:14" s="72" customFormat="1" ht="26.25" customHeight="1">
      <c r="A67" s="49" t="s">
        <v>85</v>
      </c>
      <c r="B67" s="54" t="s">
        <v>86</v>
      </c>
      <c r="C67" s="57">
        <v>100</v>
      </c>
      <c r="D67" s="65">
        <v>7.28</v>
      </c>
      <c r="E67" s="65">
        <v>12.52</v>
      </c>
      <c r="F67" s="65">
        <v>53.92</v>
      </c>
      <c r="G67" s="65">
        <v>358</v>
      </c>
      <c r="H67" s="65">
        <v>4</v>
      </c>
      <c r="I67" s="65">
        <v>4.7</v>
      </c>
      <c r="J67" s="65">
        <v>0</v>
      </c>
      <c r="K67" s="65">
        <v>19.8</v>
      </c>
      <c r="L67" s="65">
        <v>27.4</v>
      </c>
      <c r="M67" s="65">
        <v>70</v>
      </c>
      <c r="N67" s="65">
        <v>1.3</v>
      </c>
    </row>
    <row r="68" spans="1:14" ht="29.25" customHeight="1">
      <c r="A68" s="49" t="s">
        <v>87</v>
      </c>
      <c r="B68" s="54" t="s">
        <v>88</v>
      </c>
      <c r="C68" s="57">
        <v>200</v>
      </c>
      <c r="D68" s="65">
        <v>0.7</v>
      </c>
      <c r="E68" s="65">
        <v>0.3</v>
      </c>
      <c r="F68" s="65">
        <v>20.7</v>
      </c>
      <c r="G68" s="65">
        <v>87.8</v>
      </c>
      <c r="H68" s="78">
        <v>0</v>
      </c>
      <c r="I68" s="65">
        <v>0.01</v>
      </c>
      <c r="J68" s="65">
        <v>100</v>
      </c>
      <c r="K68" s="65">
        <v>21.3</v>
      </c>
      <c r="L68" s="65">
        <v>3.4</v>
      </c>
      <c r="M68" s="80">
        <v>3.4</v>
      </c>
      <c r="N68" s="65">
        <v>0.63</v>
      </c>
    </row>
    <row r="69" spans="1:14" s="72" customFormat="1" ht="21">
      <c r="A69" s="49"/>
      <c r="B69" s="58" t="s">
        <v>51</v>
      </c>
      <c r="C69" s="52">
        <f>SUM(C67:C68)</f>
        <v>300</v>
      </c>
      <c r="D69" s="49">
        <f>SUM(D67:D68)</f>
        <v>7.98</v>
      </c>
      <c r="E69" s="49">
        <f t="shared" ref="E69:N69" si="9">SUM(E67:E68)</f>
        <v>12.82</v>
      </c>
      <c r="F69" s="49">
        <f t="shared" si="9"/>
        <v>74.62</v>
      </c>
      <c r="G69" s="49">
        <f t="shared" si="9"/>
        <v>445.8</v>
      </c>
      <c r="H69" s="49">
        <f t="shared" si="9"/>
        <v>4</v>
      </c>
      <c r="I69" s="49">
        <f t="shared" si="9"/>
        <v>4.71</v>
      </c>
      <c r="J69" s="49">
        <f t="shared" si="9"/>
        <v>100</v>
      </c>
      <c r="K69" s="49">
        <f t="shared" si="9"/>
        <v>41.1</v>
      </c>
      <c r="L69" s="49">
        <f t="shared" si="9"/>
        <v>30.799999999999997</v>
      </c>
      <c r="M69" s="49">
        <f t="shared" si="9"/>
        <v>73.400000000000006</v>
      </c>
      <c r="N69" s="49">
        <f t="shared" si="9"/>
        <v>1.9300000000000002</v>
      </c>
    </row>
    <row r="70" spans="1:14" s="72" customFormat="1" ht="26.25" customHeight="1">
      <c r="A70" s="49"/>
      <c r="B70" s="66" t="s">
        <v>52</v>
      </c>
      <c r="C70" s="67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</row>
    <row r="71" spans="1:14" s="72" customFormat="1" ht="41.25" customHeight="1">
      <c r="A71" s="68" t="s">
        <v>209</v>
      </c>
      <c r="B71" s="157" t="s">
        <v>89</v>
      </c>
      <c r="C71" s="70" t="s">
        <v>159</v>
      </c>
      <c r="D71" s="60">
        <v>7.67</v>
      </c>
      <c r="E71" s="60">
        <v>5.42</v>
      </c>
      <c r="F71" s="60">
        <v>4.62</v>
      </c>
      <c r="G71" s="60">
        <v>66.790000000000006</v>
      </c>
      <c r="H71" s="60">
        <v>1.38</v>
      </c>
      <c r="I71" s="60">
        <v>7.0000000000000007E-2</v>
      </c>
      <c r="J71" s="75">
        <v>4</v>
      </c>
      <c r="K71" s="60">
        <v>28.37</v>
      </c>
      <c r="L71" s="60">
        <v>33.31</v>
      </c>
      <c r="M71" s="60">
        <v>123.16</v>
      </c>
      <c r="N71" s="60">
        <v>1.52</v>
      </c>
    </row>
    <row r="72" spans="1:14" s="72" customFormat="1" ht="29.25" customHeight="1">
      <c r="A72" s="49" t="s">
        <v>91</v>
      </c>
      <c r="B72" s="57" t="s">
        <v>92</v>
      </c>
      <c r="C72" s="52">
        <v>160</v>
      </c>
      <c r="D72" s="65">
        <v>3.45</v>
      </c>
      <c r="E72" s="65">
        <v>7.78</v>
      </c>
      <c r="F72" s="65">
        <v>26.78</v>
      </c>
      <c r="G72" s="65">
        <v>192.08</v>
      </c>
      <c r="H72" s="65">
        <v>0</v>
      </c>
      <c r="I72" s="65">
        <v>0.2</v>
      </c>
      <c r="J72" s="65">
        <v>32.799999999999997</v>
      </c>
      <c r="K72" s="65">
        <v>27.26</v>
      </c>
      <c r="L72" s="65">
        <v>36.64</v>
      </c>
      <c r="M72" s="65">
        <v>107.3</v>
      </c>
      <c r="N72" s="65">
        <v>1.62</v>
      </c>
    </row>
    <row r="73" spans="1:14" s="72" customFormat="1" ht="25.5" customHeight="1">
      <c r="A73" s="5" t="s">
        <v>205</v>
      </c>
      <c r="B73" s="57" t="s">
        <v>93</v>
      </c>
      <c r="C73" s="57">
        <v>60</v>
      </c>
      <c r="D73" s="52">
        <v>1.08</v>
      </c>
      <c r="E73" s="52">
        <v>0</v>
      </c>
      <c r="F73" s="52">
        <v>1.8</v>
      </c>
      <c r="G73" s="52">
        <v>13.8</v>
      </c>
      <c r="H73" s="53">
        <v>0</v>
      </c>
      <c r="I73" s="52">
        <v>0</v>
      </c>
      <c r="J73" s="52">
        <v>6</v>
      </c>
      <c r="K73" s="52">
        <v>28.8</v>
      </c>
      <c r="L73" s="52">
        <v>9.6</v>
      </c>
      <c r="M73" s="52">
        <v>18.600000000000001</v>
      </c>
      <c r="N73" s="52">
        <v>0.72</v>
      </c>
    </row>
    <row r="74" spans="1:14" s="72" customFormat="1" ht="45" customHeight="1">
      <c r="A74" s="49" t="s">
        <v>94</v>
      </c>
      <c r="B74" s="54" t="s">
        <v>95</v>
      </c>
      <c r="C74" s="57">
        <v>200</v>
      </c>
      <c r="D74" s="65">
        <v>0.10299999999999999</v>
      </c>
      <c r="E74" s="65">
        <v>0</v>
      </c>
      <c r="F74" s="65">
        <v>31.172000000000001</v>
      </c>
      <c r="G74" s="65">
        <v>120.79</v>
      </c>
      <c r="H74" s="65">
        <v>0</v>
      </c>
      <c r="I74" s="65">
        <v>2E-3</v>
      </c>
      <c r="J74" s="65">
        <v>0.32</v>
      </c>
      <c r="K74" s="65">
        <v>6.36</v>
      </c>
      <c r="L74" s="65">
        <v>1.68</v>
      </c>
      <c r="M74" s="65">
        <v>7.55</v>
      </c>
      <c r="N74" s="65">
        <v>0.312</v>
      </c>
    </row>
    <row r="75" spans="1:14" s="72" customFormat="1" ht="28.5" customHeight="1">
      <c r="A75" s="49" t="s">
        <v>30</v>
      </c>
      <c r="B75" s="54" t="s">
        <v>44</v>
      </c>
      <c r="C75" s="57">
        <v>50</v>
      </c>
      <c r="D75" s="65">
        <f>7.7*C75/100</f>
        <v>3.85</v>
      </c>
      <c r="E75" s="65">
        <f>3*C75/100</f>
        <v>1.5</v>
      </c>
      <c r="F75" s="65">
        <f>49.8*C75/100</f>
        <v>24.9</v>
      </c>
      <c r="G75" s="65">
        <f>262*C75/100</f>
        <v>131</v>
      </c>
      <c r="H75" s="65">
        <v>0</v>
      </c>
      <c r="I75" s="65">
        <f>0.16*C75/100</f>
        <v>0.08</v>
      </c>
      <c r="J75" s="65">
        <v>0</v>
      </c>
      <c r="K75" s="65">
        <f>26*C75/100</f>
        <v>13</v>
      </c>
      <c r="L75" s="65">
        <f>35*C75/100</f>
        <v>17.5</v>
      </c>
      <c r="M75" s="65">
        <f>83*C75/100</f>
        <v>41.5</v>
      </c>
      <c r="N75" s="65">
        <f>1.6*C75/100</f>
        <v>0.8</v>
      </c>
    </row>
    <row r="76" spans="1:14" s="72" customFormat="1" ht="28.5" customHeight="1">
      <c r="A76" s="49" t="s">
        <v>30</v>
      </c>
      <c r="B76" s="17" t="s">
        <v>43</v>
      </c>
      <c r="C76" s="57">
        <v>40</v>
      </c>
      <c r="D76" s="65">
        <v>3</v>
      </c>
      <c r="E76" s="65">
        <f>1.2*C76/100</f>
        <v>0.48</v>
      </c>
      <c r="F76" s="65">
        <f>34.2*C76/100</f>
        <v>13.68</v>
      </c>
      <c r="G76" s="65">
        <f>181*C76/100</f>
        <v>72.400000000000006</v>
      </c>
      <c r="H76" s="65">
        <v>0</v>
      </c>
      <c r="I76" s="65">
        <f>0.11*C76/100</f>
        <v>4.4000000000000004E-2</v>
      </c>
      <c r="J76" s="65">
        <v>0</v>
      </c>
      <c r="K76" s="65">
        <f>34*C76/100</f>
        <v>13.6</v>
      </c>
      <c r="L76" s="65">
        <f>41*C76/100</f>
        <v>16.399999999999999</v>
      </c>
      <c r="M76" s="65">
        <f>120*C76/100</f>
        <v>48</v>
      </c>
      <c r="N76" s="65">
        <f>2.3*C76/100</f>
        <v>0.92</v>
      </c>
    </row>
    <row r="77" spans="1:14" s="72" customFormat="1" ht="21">
      <c r="A77" s="49"/>
      <c r="B77" s="58" t="s">
        <v>62</v>
      </c>
      <c r="C77" s="52">
        <v>650</v>
      </c>
      <c r="D77" s="49">
        <f>SUM(D71:D76)</f>
        <v>19.153000000000002</v>
      </c>
      <c r="E77" s="49">
        <f t="shared" ref="E77:N77" si="10">SUM(E71:E76)</f>
        <v>15.18</v>
      </c>
      <c r="F77" s="49">
        <f t="shared" si="10"/>
        <v>102.952</v>
      </c>
      <c r="G77" s="49">
        <f t="shared" si="10"/>
        <v>596.86</v>
      </c>
      <c r="H77" s="49">
        <f t="shared" si="10"/>
        <v>1.38</v>
      </c>
      <c r="I77" s="49">
        <f t="shared" si="10"/>
        <v>0.39600000000000002</v>
      </c>
      <c r="J77" s="49">
        <f t="shared" si="10"/>
        <v>43.12</v>
      </c>
      <c r="K77" s="49">
        <f t="shared" si="10"/>
        <v>117.39</v>
      </c>
      <c r="L77" s="49">
        <f t="shared" si="10"/>
        <v>115.13</v>
      </c>
      <c r="M77" s="49">
        <f t="shared" si="10"/>
        <v>346.10999999999996</v>
      </c>
      <c r="N77" s="49">
        <f t="shared" si="10"/>
        <v>5.8920000000000003</v>
      </c>
    </row>
    <row r="78" spans="1:14" ht="21" customHeight="1">
      <c r="A78" s="49"/>
      <c r="B78" s="73" t="s">
        <v>63</v>
      </c>
      <c r="C78" s="52"/>
      <c r="D78" s="49"/>
      <c r="E78" s="49"/>
      <c r="F78" s="49"/>
      <c r="G78" s="49"/>
      <c r="H78" s="61"/>
      <c r="I78" s="49"/>
      <c r="J78" s="49"/>
      <c r="K78" s="49"/>
      <c r="L78" s="49"/>
      <c r="M78" s="49"/>
      <c r="N78" s="49"/>
    </row>
    <row r="79" spans="1:14" ht="21" customHeight="1">
      <c r="A79" s="49" t="s">
        <v>96</v>
      </c>
      <c r="B79" s="54" t="s">
        <v>1</v>
      </c>
      <c r="C79" s="55">
        <v>180</v>
      </c>
      <c r="D79" s="49">
        <v>6.12</v>
      </c>
      <c r="E79" s="49">
        <v>4.5</v>
      </c>
      <c r="F79" s="49">
        <v>9.9</v>
      </c>
      <c r="G79" s="49">
        <v>104.58</v>
      </c>
      <c r="H79" s="61">
        <v>39.6</v>
      </c>
      <c r="I79" s="49">
        <v>4.3200000000000002E-2</v>
      </c>
      <c r="J79" s="49">
        <v>1.26</v>
      </c>
      <c r="K79" s="49">
        <v>194.4</v>
      </c>
      <c r="L79" s="49">
        <v>28.8</v>
      </c>
      <c r="M79" s="49">
        <v>169.2</v>
      </c>
      <c r="N79" s="49">
        <v>0.18</v>
      </c>
    </row>
    <row r="80" spans="1:14" ht="21">
      <c r="A80" s="49"/>
      <c r="B80" s="49" t="s">
        <v>65</v>
      </c>
      <c r="C80" s="55">
        <v>180</v>
      </c>
      <c r="D80" s="49">
        <v>6.12</v>
      </c>
      <c r="E80" s="49">
        <v>4.5</v>
      </c>
      <c r="F80" s="49">
        <v>9.9</v>
      </c>
      <c r="G80" s="49">
        <v>104.58</v>
      </c>
      <c r="H80" s="61">
        <v>39.6</v>
      </c>
      <c r="I80" s="49">
        <v>4.3200000000000002E-2</v>
      </c>
      <c r="J80" s="49">
        <v>1.26</v>
      </c>
      <c r="K80" s="49">
        <v>194.4</v>
      </c>
      <c r="L80" s="49">
        <v>28.8</v>
      </c>
      <c r="M80" s="49">
        <v>169.2</v>
      </c>
      <c r="N80" s="49">
        <v>0.18</v>
      </c>
    </row>
    <row r="81" spans="1:14" s="72" customFormat="1" ht="21">
      <c r="A81" s="49"/>
      <c r="B81" s="54"/>
      <c r="C81" s="57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</row>
    <row r="82" spans="1:14" s="72" customFormat="1" ht="21">
      <c r="A82" s="49"/>
      <c r="B82" s="49" t="s">
        <v>66</v>
      </c>
      <c r="C82" s="58">
        <f>SUM(C52+C55+C65+C69+C77+C80)</f>
        <v>2776</v>
      </c>
      <c r="D82" s="58">
        <f t="shared" ref="D82:N82" si="11">SUM(D52+D55+D65+D69+D77+D80)</f>
        <v>95.993000000000009</v>
      </c>
      <c r="E82" s="58">
        <f t="shared" si="11"/>
        <v>104.39000000000001</v>
      </c>
      <c r="F82" s="58">
        <f t="shared" si="11"/>
        <v>405.24199999999996</v>
      </c>
      <c r="G82" s="58">
        <f t="shared" si="11"/>
        <v>2990.8100000000004</v>
      </c>
      <c r="H82" s="58">
        <f t="shared" si="11"/>
        <v>86.045000000000002</v>
      </c>
      <c r="I82" s="58">
        <f t="shared" si="11"/>
        <v>5.7671999999999999</v>
      </c>
      <c r="J82" s="58">
        <f t="shared" si="11"/>
        <v>195.83999999999997</v>
      </c>
      <c r="K82" s="58">
        <f t="shared" si="11"/>
        <v>657.51</v>
      </c>
      <c r="L82" s="58">
        <f t="shared" si="11"/>
        <v>443.42</v>
      </c>
      <c r="M82" s="58">
        <f t="shared" si="11"/>
        <v>1416.6</v>
      </c>
      <c r="N82" s="58">
        <f t="shared" si="11"/>
        <v>20.672000000000001</v>
      </c>
    </row>
    <row r="83" spans="1:14" s="72" customFormat="1" ht="21">
      <c r="A83" s="49"/>
      <c r="B83" s="49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</row>
    <row r="84" spans="1:14" ht="20.399999999999999">
      <c r="A84" s="343" t="s">
        <v>4</v>
      </c>
      <c r="B84" s="346" t="s">
        <v>5</v>
      </c>
      <c r="C84" s="349" t="s">
        <v>6</v>
      </c>
      <c r="D84" s="352" t="s">
        <v>7</v>
      </c>
      <c r="E84" s="353"/>
      <c r="F84" s="354"/>
      <c r="G84" s="346" t="s">
        <v>8</v>
      </c>
      <c r="H84" s="355" t="s">
        <v>9</v>
      </c>
      <c r="I84" s="356"/>
      <c r="J84" s="357"/>
      <c r="K84" s="356" t="s">
        <v>10</v>
      </c>
      <c r="L84" s="356"/>
      <c r="M84" s="356"/>
      <c r="N84" s="357"/>
    </row>
    <row r="85" spans="1:14">
      <c r="A85" s="344"/>
      <c r="B85" s="347"/>
      <c r="C85" s="350"/>
      <c r="D85" s="361" t="s">
        <v>11</v>
      </c>
      <c r="E85" s="361" t="s">
        <v>12</v>
      </c>
      <c r="F85" s="362" t="s">
        <v>13</v>
      </c>
      <c r="G85" s="347"/>
      <c r="H85" s="358"/>
      <c r="I85" s="359"/>
      <c r="J85" s="360"/>
      <c r="K85" s="359"/>
      <c r="L85" s="359"/>
      <c r="M85" s="359"/>
      <c r="N85" s="360"/>
    </row>
    <row r="86" spans="1:14" ht="46.5" customHeight="1">
      <c r="A86" s="345"/>
      <c r="B86" s="348"/>
      <c r="C86" s="351"/>
      <c r="D86" s="361"/>
      <c r="E86" s="361"/>
      <c r="F86" s="362"/>
      <c r="G86" s="348"/>
      <c r="H86" s="45" t="s">
        <v>14</v>
      </c>
      <c r="I86" s="46" t="s">
        <v>15</v>
      </c>
      <c r="J86" s="46" t="s">
        <v>16</v>
      </c>
      <c r="K86" s="46" t="s">
        <v>17</v>
      </c>
      <c r="L86" s="46" t="s">
        <v>18</v>
      </c>
      <c r="M86" s="46" t="s">
        <v>19</v>
      </c>
      <c r="N86" s="46" t="s">
        <v>20</v>
      </c>
    </row>
    <row r="87" spans="1:14" ht="21">
      <c r="A87" s="185"/>
      <c r="B87" s="47" t="s">
        <v>21</v>
      </c>
      <c r="C87" s="48"/>
      <c r="D87" s="183"/>
      <c r="E87" s="183"/>
      <c r="F87" s="184"/>
      <c r="G87" s="186"/>
      <c r="H87" s="45"/>
      <c r="I87" s="46"/>
      <c r="J87" s="46"/>
      <c r="K87" s="46"/>
      <c r="L87" s="46"/>
      <c r="M87" s="46"/>
      <c r="N87" s="46"/>
    </row>
    <row r="88" spans="1:14" s="72" customFormat="1" ht="21">
      <c r="A88" s="49"/>
      <c r="B88" s="50" t="s">
        <v>98</v>
      </c>
      <c r="C88" s="51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</row>
    <row r="89" spans="1:14" s="72" customFormat="1" ht="21">
      <c r="A89" s="49"/>
      <c r="B89" s="50" t="s">
        <v>68</v>
      </c>
      <c r="C89" s="51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</row>
    <row r="90" spans="1:14" ht="42.75" customHeight="1">
      <c r="A90" s="77" t="s">
        <v>188</v>
      </c>
      <c r="B90" s="54" t="s">
        <v>226</v>
      </c>
      <c r="C90" s="57">
        <v>200</v>
      </c>
      <c r="D90" s="65">
        <v>7.44</v>
      </c>
      <c r="E90" s="65">
        <v>12.07</v>
      </c>
      <c r="F90" s="65">
        <v>47.35</v>
      </c>
      <c r="G90" s="65">
        <v>288.74</v>
      </c>
      <c r="H90" s="65">
        <v>0.13</v>
      </c>
      <c r="I90" s="65">
        <v>0.28999999999999998</v>
      </c>
      <c r="J90" s="65">
        <v>1.3</v>
      </c>
      <c r="K90" s="65">
        <v>133.32</v>
      </c>
      <c r="L90" s="65">
        <v>54.7</v>
      </c>
      <c r="M90" s="65">
        <v>185.1</v>
      </c>
      <c r="N90" s="65">
        <v>2.97</v>
      </c>
    </row>
    <row r="91" spans="1:14" s="72" customFormat="1" ht="25.5" customHeight="1">
      <c r="A91" s="58" t="s">
        <v>30</v>
      </c>
      <c r="B91" s="54" t="s">
        <v>31</v>
      </c>
      <c r="C91" s="54">
        <v>20</v>
      </c>
      <c r="D91" s="52">
        <f>7.7*C91/100</f>
        <v>1.54</v>
      </c>
      <c r="E91" s="52">
        <f>3*C91/100</f>
        <v>0.6</v>
      </c>
      <c r="F91" s="52">
        <f>49.8*C91/100</f>
        <v>9.9600000000000009</v>
      </c>
      <c r="G91" s="52">
        <f>262*C91/100</f>
        <v>52.4</v>
      </c>
      <c r="H91" s="52">
        <v>0</v>
      </c>
      <c r="I91" s="52">
        <f>0.16*C91/100</f>
        <v>3.2000000000000001E-2</v>
      </c>
      <c r="J91" s="52">
        <v>0</v>
      </c>
      <c r="K91" s="52">
        <f>26*C91/100</f>
        <v>5.2</v>
      </c>
      <c r="L91" s="52">
        <f>35*C91/100</f>
        <v>7</v>
      </c>
      <c r="M91" s="52">
        <f>83*C91/100</f>
        <v>16.600000000000001</v>
      </c>
      <c r="N91" s="52">
        <f>1.6*C91/100</f>
        <v>0.32</v>
      </c>
    </row>
    <row r="92" spans="1:14" ht="20.25" customHeight="1">
      <c r="A92" s="58" t="s">
        <v>30</v>
      </c>
      <c r="B92" s="54" t="s">
        <v>31</v>
      </c>
      <c r="C92" s="54">
        <v>30</v>
      </c>
      <c r="D92" s="52">
        <f>7.7*C92/100</f>
        <v>2.31</v>
      </c>
      <c r="E92" s="52">
        <f>3*C92/100</f>
        <v>0.9</v>
      </c>
      <c r="F92" s="52">
        <f>49.8*C92/100</f>
        <v>14.94</v>
      </c>
      <c r="G92" s="52">
        <f>262*C92/100</f>
        <v>78.599999999999994</v>
      </c>
      <c r="H92" s="53">
        <v>0</v>
      </c>
      <c r="I92" s="52">
        <f>0.16*C92/100</f>
        <v>4.8000000000000001E-2</v>
      </c>
      <c r="J92" s="52">
        <v>0</v>
      </c>
      <c r="K92" s="52">
        <f>26*C92/100</f>
        <v>7.8</v>
      </c>
      <c r="L92" s="52">
        <f>35*C92/100</f>
        <v>10.5</v>
      </c>
      <c r="M92" s="52">
        <f>83*C92/100</f>
        <v>24.9</v>
      </c>
      <c r="N92" s="52">
        <f>1.6*C92/100</f>
        <v>0.48</v>
      </c>
    </row>
    <row r="93" spans="1:14" ht="37.5" customHeight="1">
      <c r="A93" s="58" t="s">
        <v>208</v>
      </c>
      <c r="B93" s="54" t="s">
        <v>72</v>
      </c>
      <c r="C93" s="55">
        <v>20</v>
      </c>
      <c r="D93" s="65">
        <v>0</v>
      </c>
      <c r="E93" s="65">
        <v>14.4</v>
      </c>
      <c r="F93" s="65">
        <v>0.26</v>
      </c>
      <c r="G93" s="65">
        <v>132.19999999999999</v>
      </c>
      <c r="H93" s="78">
        <v>0.1</v>
      </c>
      <c r="I93" s="65">
        <v>0</v>
      </c>
      <c r="J93" s="65">
        <v>0</v>
      </c>
      <c r="K93" s="65">
        <v>4.4000000000000004</v>
      </c>
      <c r="L93" s="65">
        <v>0.6</v>
      </c>
      <c r="M93" s="65">
        <v>3.8</v>
      </c>
      <c r="N93" s="65">
        <v>0.04</v>
      </c>
    </row>
    <row r="94" spans="1:14" s="72" customFormat="1" ht="23.25" customHeight="1">
      <c r="A94" s="58" t="s">
        <v>99</v>
      </c>
      <c r="B94" s="57" t="s">
        <v>100</v>
      </c>
      <c r="C94" s="57">
        <v>30</v>
      </c>
      <c r="D94" s="52">
        <v>6.9</v>
      </c>
      <c r="E94" s="52">
        <v>8.6999999999999993</v>
      </c>
      <c r="F94" s="52">
        <v>0</v>
      </c>
      <c r="G94" s="52">
        <v>108</v>
      </c>
      <c r="H94" s="52">
        <v>0.06</v>
      </c>
      <c r="I94" s="52">
        <v>0</v>
      </c>
      <c r="J94" s="52">
        <v>0.84</v>
      </c>
      <c r="K94" s="52">
        <v>312</v>
      </c>
      <c r="L94" s="52">
        <v>0</v>
      </c>
      <c r="M94" s="52">
        <v>163.19999999999999</v>
      </c>
      <c r="N94" s="52">
        <v>0</v>
      </c>
    </row>
    <row r="95" spans="1:14" s="72" customFormat="1" ht="41.25" customHeight="1">
      <c r="A95" s="58" t="s">
        <v>101</v>
      </c>
      <c r="B95" s="57" t="s">
        <v>102</v>
      </c>
      <c r="C95" s="57">
        <v>200</v>
      </c>
      <c r="D95" s="52">
        <v>3.55</v>
      </c>
      <c r="E95" s="52">
        <v>3.38</v>
      </c>
      <c r="F95" s="52">
        <v>24.9</v>
      </c>
      <c r="G95" s="52">
        <v>139</v>
      </c>
      <c r="H95" s="52">
        <v>0.02</v>
      </c>
      <c r="I95" s="52">
        <v>0.04</v>
      </c>
      <c r="J95" s="52">
        <v>1.3</v>
      </c>
      <c r="K95" s="52">
        <v>125.4</v>
      </c>
      <c r="L95" s="52">
        <v>14</v>
      </c>
      <c r="M95" s="52">
        <v>102</v>
      </c>
      <c r="N95" s="52">
        <v>0.46</v>
      </c>
    </row>
    <row r="96" spans="1:14" s="72" customFormat="1" ht="21">
      <c r="A96" s="49"/>
      <c r="B96" s="49" t="s">
        <v>32</v>
      </c>
      <c r="C96" s="52">
        <f>SUM(C90:C95)</f>
        <v>500</v>
      </c>
      <c r="D96" s="49">
        <f>SUM(D90:D95)</f>
        <v>21.740000000000002</v>
      </c>
      <c r="E96" s="49">
        <f t="shared" ref="E96:N96" si="12">SUM(E90:E95)</f>
        <v>40.050000000000004</v>
      </c>
      <c r="F96" s="49">
        <f t="shared" si="12"/>
        <v>97.41</v>
      </c>
      <c r="G96" s="49">
        <f t="shared" si="12"/>
        <v>798.94</v>
      </c>
      <c r="H96" s="49">
        <f t="shared" si="12"/>
        <v>0.31000000000000005</v>
      </c>
      <c r="I96" s="49">
        <f t="shared" si="12"/>
        <v>0.40999999999999992</v>
      </c>
      <c r="J96" s="49">
        <f t="shared" si="12"/>
        <v>3.4400000000000004</v>
      </c>
      <c r="K96" s="49">
        <f t="shared" si="12"/>
        <v>588.12</v>
      </c>
      <c r="L96" s="49">
        <f t="shared" si="12"/>
        <v>86.8</v>
      </c>
      <c r="M96" s="49">
        <f t="shared" si="12"/>
        <v>495.6</v>
      </c>
      <c r="N96" s="49">
        <f t="shared" si="12"/>
        <v>4.2700000000000005</v>
      </c>
    </row>
    <row r="97" spans="1:14" s="72" customFormat="1" ht="21">
      <c r="A97" s="49"/>
      <c r="B97" s="50" t="s">
        <v>33</v>
      </c>
      <c r="C97" s="52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 spans="1:14" ht="21">
      <c r="A98" s="49" t="s">
        <v>199</v>
      </c>
      <c r="B98" s="62" t="s">
        <v>104</v>
      </c>
      <c r="C98" s="79">
        <v>200</v>
      </c>
      <c r="D98" s="49">
        <v>1.8</v>
      </c>
      <c r="E98" s="49">
        <v>0</v>
      </c>
      <c r="F98" s="49">
        <v>16.2</v>
      </c>
      <c r="G98" s="49">
        <v>86</v>
      </c>
      <c r="H98" s="61">
        <v>0</v>
      </c>
      <c r="I98" s="49">
        <v>0</v>
      </c>
      <c r="J98" s="49">
        <v>120</v>
      </c>
      <c r="K98" s="49">
        <v>68</v>
      </c>
      <c r="L98" s="49">
        <v>26</v>
      </c>
      <c r="M98" s="49">
        <v>46</v>
      </c>
      <c r="N98" s="49">
        <v>0.6</v>
      </c>
    </row>
    <row r="99" spans="1:14" s="72" customFormat="1" ht="21">
      <c r="A99" s="49"/>
      <c r="B99" s="49" t="s">
        <v>105</v>
      </c>
      <c r="C99" s="57">
        <f t="shared" ref="C99:N99" si="13">SUM(C98:C98)</f>
        <v>200</v>
      </c>
      <c r="D99" s="57">
        <f t="shared" si="13"/>
        <v>1.8</v>
      </c>
      <c r="E99" s="57">
        <f t="shared" si="13"/>
        <v>0</v>
      </c>
      <c r="F99" s="57">
        <f t="shared" si="13"/>
        <v>16.2</v>
      </c>
      <c r="G99" s="57">
        <f t="shared" si="13"/>
        <v>86</v>
      </c>
      <c r="H99" s="57">
        <f t="shared" si="13"/>
        <v>0</v>
      </c>
      <c r="I99" s="57">
        <f t="shared" si="13"/>
        <v>0</v>
      </c>
      <c r="J99" s="57">
        <f t="shared" si="13"/>
        <v>120</v>
      </c>
      <c r="K99" s="57">
        <f t="shared" si="13"/>
        <v>68</v>
      </c>
      <c r="L99" s="57">
        <f t="shared" si="13"/>
        <v>26</v>
      </c>
      <c r="M99" s="57">
        <f t="shared" si="13"/>
        <v>46</v>
      </c>
      <c r="N99" s="57">
        <f t="shared" si="13"/>
        <v>0.6</v>
      </c>
    </row>
    <row r="100" spans="1:14" s="72" customFormat="1" ht="21">
      <c r="A100" s="49"/>
      <c r="B100" s="50" t="s">
        <v>36</v>
      </c>
      <c r="C100" s="51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s="72" customFormat="1" ht="40.5" customHeight="1">
      <c r="A101" s="49" t="s">
        <v>106</v>
      </c>
      <c r="B101" s="54" t="s">
        <v>107</v>
      </c>
      <c r="C101" s="57">
        <v>200</v>
      </c>
      <c r="D101" s="65">
        <v>8.6999999999999993</v>
      </c>
      <c r="E101" s="65">
        <v>2.2000000000000002</v>
      </c>
      <c r="F101" s="65">
        <v>16.399999999999999</v>
      </c>
      <c r="G101" s="65">
        <v>121</v>
      </c>
      <c r="H101" s="65">
        <v>0</v>
      </c>
      <c r="I101" s="65">
        <v>0</v>
      </c>
      <c r="J101" s="65">
        <v>12.7</v>
      </c>
      <c r="K101" s="65">
        <v>39.619999999999997</v>
      </c>
      <c r="L101" s="65">
        <v>36.81</v>
      </c>
      <c r="M101" s="80">
        <v>102.1</v>
      </c>
      <c r="N101" s="65">
        <v>0.96299999999999997</v>
      </c>
    </row>
    <row r="102" spans="1:14" s="72" customFormat="1" ht="39" customHeight="1">
      <c r="A102" s="49" t="s">
        <v>108</v>
      </c>
      <c r="B102" s="54" t="s">
        <v>193</v>
      </c>
      <c r="C102" s="55" t="s">
        <v>143</v>
      </c>
      <c r="D102" s="65">
        <v>18.600000000000001</v>
      </c>
      <c r="E102" s="65">
        <v>14.135999999999999</v>
      </c>
      <c r="F102" s="65">
        <v>19.2</v>
      </c>
      <c r="G102" s="65">
        <v>278.04000000000002</v>
      </c>
      <c r="H102" s="78">
        <v>36</v>
      </c>
      <c r="I102" s="65">
        <v>0.12</v>
      </c>
      <c r="J102" s="65">
        <v>0.18</v>
      </c>
      <c r="K102" s="65">
        <v>52.2</v>
      </c>
      <c r="L102" s="65">
        <v>38.64</v>
      </c>
      <c r="M102" s="65">
        <v>199.44</v>
      </c>
      <c r="N102" s="65">
        <v>1.8</v>
      </c>
    </row>
    <row r="103" spans="1:14" s="72" customFormat="1" ht="26.25" customHeight="1">
      <c r="A103" s="61" t="s">
        <v>110</v>
      </c>
      <c r="B103" s="81" t="s">
        <v>111</v>
      </c>
      <c r="C103" s="55">
        <v>160</v>
      </c>
      <c r="D103" s="60">
        <v>2.5</v>
      </c>
      <c r="E103" s="60">
        <v>9.4</v>
      </c>
      <c r="F103" s="60">
        <v>16.5</v>
      </c>
      <c r="G103" s="60">
        <v>163.1</v>
      </c>
      <c r="H103" s="60">
        <v>0</v>
      </c>
      <c r="I103" s="60">
        <v>0.08</v>
      </c>
      <c r="J103" s="60">
        <v>30.3</v>
      </c>
      <c r="K103" s="60">
        <v>33.200000000000003</v>
      </c>
      <c r="L103" s="60">
        <v>30.8</v>
      </c>
      <c r="M103" s="60">
        <v>67.8</v>
      </c>
      <c r="N103" s="60">
        <v>1</v>
      </c>
    </row>
    <row r="104" spans="1:14" s="72" customFormat="1" ht="42" customHeight="1">
      <c r="A104" s="121" t="s">
        <v>41</v>
      </c>
      <c r="B104" s="83" t="s">
        <v>42</v>
      </c>
      <c r="C104" s="83">
        <v>200</v>
      </c>
      <c r="D104" s="84">
        <v>0.8</v>
      </c>
      <c r="E104" s="84">
        <v>0</v>
      </c>
      <c r="F104" s="84">
        <v>19.98</v>
      </c>
      <c r="G104" s="84">
        <v>104</v>
      </c>
      <c r="H104" s="84">
        <v>0</v>
      </c>
      <c r="I104" s="84">
        <v>0</v>
      </c>
      <c r="J104" s="84">
        <v>0.24</v>
      </c>
      <c r="K104" s="84">
        <v>0.4</v>
      </c>
      <c r="L104" s="84">
        <v>0</v>
      </c>
      <c r="M104" s="84">
        <v>0</v>
      </c>
      <c r="N104" s="84">
        <v>0.03</v>
      </c>
    </row>
    <row r="105" spans="1:14" s="72" customFormat="1" ht="22.5" customHeight="1">
      <c r="A105" s="49" t="s">
        <v>30</v>
      </c>
      <c r="B105" s="17" t="s">
        <v>43</v>
      </c>
      <c r="C105" s="57">
        <v>40</v>
      </c>
      <c r="D105" s="65">
        <v>3</v>
      </c>
      <c r="E105" s="65">
        <f>1.2*C105/100</f>
        <v>0.48</v>
      </c>
      <c r="F105" s="65">
        <f>34.2*C105/100</f>
        <v>13.68</v>
      </c>
      <c r="G105" s="65">
        <f>181*C105/100</f>
        <v>72.400000000000006</v>
      </c>
      <c r="H105" s="65">
        <v>0</v>
      </c>
      <c r="I105" s="65">
        <f>0.11*C105/100</f>
        <v>4.4000000000000004E-2</v>
      </c>
      <c r="J105" s="65">
        <v>0</v>
      </c>
      <c r="K105" s="65">
        <f>34*C105/100</f>
        <v>13.6</v>
      </c>
      <c r="L105" s="65">
        <f>41*C105/100</f>
        <v>16.399999999999999</v>
      </c>
      <c r="M105" s="65">
        <f>120*C105/100</f>
        <v>48</v>
      </c>
      <c r="N105" s="65">
        <f>2.3*C105/100</f>
        <v>0.92</v>
      </c>
    </row>
    <row r="106" spans="1:14" s="72" customFormat="1" ht="30" customHeight="1">
      <c r="A106" s="49" t="s">
        <v>30</v>
      </c>
      <c r="B106" s="54" t="s">
        <v>44</v>
      </c>
      <c r="C106" s="57">
        <v>80</v>
      </c>
      <c r="D106" s="65">
        <f>7.7*C106/100</f>
        <v>6.16</v>
      </c>
      <c r="E106" s="65">
        <f>3*C106/100</f>
        <v>2.4</v>
      </c>
      <c r="F106" s="65">
        <f>49.8*C106/100</f>
        <v>39.840000000000003</v>
      </c>
      <c r="G106" s="65">
        <f>262*C106/100</f>
        <v>209.6</v>
      </c>
      <c r="H106" s="65">
        <v>0</v>
      </c>
      <c r="I106" s="65">
        <f>0.16*C106/100</f>
        <v>0.128</v>
      </c>
      <c r="J106" s="65">
        <v>0</v>
      </c>
      <c r="K106" s="65">
        <f>26*C106/100</f>
        <v>20.8</v>
      </c>
      <c r="L106" s="65">
        <f>35*C106/100</f>
        <v>28</v>
      </c>
      <c r="M106" s="65">
        <f>83*C106/100</f>
        <v>66.400000000000006</v>
      </c>
      <c r="N106" s="65">
        <f>1.6*C106/100</f>
        <v>1.28</v>
      </c>
    </row>
    <row r="107" spans="1:14" s="72" customFormat="1" ht="21">
      <c r="A107" s="49"/>
      <c r="B107" s="49" t="s">
        <v>45</v>
      </c>
      <c r="C107" s="58">
        <v>800</v>
      </c>
      <c r="D107" s="49">
        <f>SUM(D101:D106)</f>
        <v>39.760000000000005</v>
      </c>
      <c r="E107" s="49">
        <f t="shared" ref="E107:N107" si="14">SUM(E101:E106)</f>
        <v>28.615999999999996</v>
      </c>
      <c r="F107" s="49">
        <f t="shared" si="14"/>
        <v>125.6</v>
      </c>
      <c r="G107" s="49">
        <f t="shared" si="14"/>
        <v>948.14</v>
      </c>
      <c r="H107" s="49">
        <f t="shared" si="14"/>
        <v>36</v>
      </c>
      <c r="I107" s="49">
        <f t="shared" si="14"/>
        <v>0.372</v>
      </c>
      <c r="J107" s="49">
        <f t="shared" si="14"/>
        <v>43.42</v>
      </c>
      <c r="K107" s="49">
        <f t="shared" si="14"/>
        <v>159.82000000000002</v>
      </c>
      <c r="L107" s="49">
        <f t="shared" si="14"/>
        <v>150.65</v>
      </c>
      <c r="M107" s="49">
        <f t="shared" si="14"/>
        <v>483.74</v>
      </c>
      <c r="N107" s="49">
        <f t="shared" si="14"/>
        <v>5.9930000000000003</v>
      </c>
    </row>
    <row r="108" spans="1:14" s="72" customFormat="1" ht="21">
      <c r="A108" s="49"/>
      <c r="B108" s="50" t="s">
        <v>46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</row>
    <row r="109" spans="1:14" s="72" customFormat="1" ht="57.75" customHeight="1">
      <c r="A109" s="49" t="s">
        <v>112</v>
      </c>
      <c r="B109" s="86" t="s">
        <v>113</v>
      </c>
      <c r="C109" s="59" t="s">
        <v>212</v>
      </c>
      <c r="D109" s="65">
        <v>24.2</v>
      </c>
      <c r="E109" s="65">
        <v>17.2</v>
      </c>
      <c r="F109" s="65">
        <v>38.9</v>
      </c>
      <c r="G109" s="65">
        <v>406.4</v>
      </c>
      <c r="H109" s="65">
        <v>108.8</v>
      </c>
      <c r="I109" s="65">
        <v>0.09</v>
      </c>
      <c r="J109" s="65">
        <v>0.32</v>
      </c>
      <c r="K109" s="65">
        <v>208</v>
      </c>
      <c r="L109" s="65">
        <v>36.479999999999997</v>
      </c>
      <c r="M109" s="65">
        <v>305</v>
      </c>
      <c r="N109" s="65">
        <v>1.54</v>
      </c>
    </row>
    <row r="110" spans="1:14" s="72" customFormat="1" ht="45" customHeight="1">
      <c r="A110" s="49" t="s">
        <v>87</v>
      </c>
      <c r="B110" s="54" t="s">
        <v>88</v>
      </c>
      <c r="C110" s="57">
        <v>200</v>
      </c>
      <c r="D110" s="65">
        <v>0.7</v>
      </c>
      <c r="E110" s="65">
        <v>0.3</v>
      </c>
      <c r="F110" s="65">
        <v>20.7</v>
      </c>
      <c r="G110" s="65">
        <v>87.8</v>
      </c>
      <c r="H110" s="65">
        <v>0</v>
      </c>
      <c r="I110" s="65">
        <v>0.01</v>
      </c>
      <c r="J110" s="65">
        <v>100</v>
      </c>
      <c r="K110" s="65">
        <v>21.3</v>
      </c>
      <c r="L110" s="65">
        <v>3.4</v>
      </c>
      <c r="M110" s="80">
        <v>3.4</v>
      </c>
      <c r="N110" s="65">
        <v>0.63</v>
      </c>
    </row>
    <row r="111" spans="1:14" s="72" customFormat="1" ht="21">
      <c r="A111" s="49"/>
      <c r="B111" s="49" t="s">
        <v>51</v>
      </c>
      <c r="C111" s="58">
        <v>360</v>
      </c>
      <c r="D111" s="49">
        <f t="shared" ref="D111:N111" si="15">SUM(D109:D110)</f>
        <v>24.9</v>
      </c>
      <c r="E111" s="49">
        <f t="shared" si="15"/>
        <v>17.5</v>
      </c>
      <c r="F111" s="49">
        <f t="shared" si="15"/>
        <v>59.599999999999994</v>
      </c>
      <c r="G111" s="49">
        <f t="shared" si="15"/>
        <v>494.2</v>
      </c>
      <c r="H111" s="49">
        <f t="shared" si="15"/>
        <v>108.8</v>
      </c>
      <c r="I111" s="49">
        <f t="shared" si="15"/>
        <v>9.9999999999999992E-2</v>
      </c>
      <c r="J111" s="49">
        <f t="shared" si="15"/>
        <v>100.32</v>
      </c>
      <c r="K111" s="49">
        <f t="shared" si="15"/>
        <v>229.3</v>
      </c>
      <c r="L111" s="49">
        <f t="shared" si="15"/>
        <v>39.879999999999995</v>
      </c>
      <c r="M111" s="49">
        <f t="shared" si="15"/>
        <v>308.39999999999998</v>
      </c>
      <c r="N111" s="49">
        <f t="shared" si="15"/>
        <v>2.17</v>
      </c>
    </row>
    <row r="112" spans="1:14" s="72" customFormat="1" ht="21">
      <c r="A112" s="49"/>
      <c r="B112" s="66" t="s">
        <v>52</v>
      </c>
      <c r="C112" s="67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</row>
    <row r="113" spans="1:14" s="72" customFormat="1" ht="21">
      <c r="A113" s="49" t="s">
        <v>114</v>
      </c>
      <c r="B113" s="65" t="s">
        <v>115</v>
      </c>
      <c r="C113" s="128" t="s">
        <v>210</v>
      </c>
      <c r="D113" s="65">
        <v>35</v>
      </c>
      <c r="E113" s="65">
        <v>9.5</v>
      </c>
      <c r="F113" s="65">
        <v>28</v>
      </c>
      <c r="G113" s="65">
        <v>337.3</v>
      </c>
      <c r="H113" s="65">
        <v>30.5</v>
      </c>
      <c r="I113" s="65">
        <v>0.27</v>
      </c>
      <c r="J113" s="65">
        <v>11.4</v>
      </c>
      <c r="K113" s="65">
        <v>39.6</v>
      </c>
      <c r="L113" s="65">
        <v>83.62</v>
      </c>
      <c r="M113" s="65">
        <v>429</v>
      </c>
      <c r="N113" s="65">
        <v>5.13</v>
      </c>
    </row>
    <row r="114" spans="1:14" s="72" customFormat="1" ht="21.75" customHeight="1">
      <c r="A114" s="5" t="s">
        <v>202</v>
      </c>
      <c r="B114" s="38" t="s">
        <v>57</v>
      </c>
      <c r="C114" s="57">
        <v>60</v>
      </c>
      <c r="D114" s="52">
        <v>0.48</v>
      </c>
      <c r="E114" s="52">
        <v>0</v>
      </c>
      <c r="F114" s="52">
        <v>1</v>
      </c>
      <c r="G114" s="52">
        <v>7.8</v>
      </c>
      <c r="H114" s="53">
        <v>0</v>
      </c>
      <c r="I114" s="52">
        <v>0</v>
      </c>
      <c r="J114" s="52">
        <v>3</v>
      </c>
      <c r="K114" s="52">
        <v>13.8</v>
      </c>
      <c r="L114" s="52">
        <v>8.4</v>
      </c>
      <c r="M114" s="52">
        <v>14.4</v>
      </c>
      <c r="N114" s="52">
        <v>0.36</v>
      </c>
    </row>
    <row r="115" spans="1:14" s="72" customFormat="1" ht="25.5" customHeight="1">
      <c r="A115" s="49" t="s">
        <v>30</v>
      </c>
      <c r="B115" s="54" t="s">
        <v>44</v>
      </c>
      <c r="C115" s="57">
        <v>50</v>
      </c>
      <c r="D115" s="52">
        <f>7.7*C115/100</f>
        <v>3.85</v>
      </c>
      <c r="E115" s="52">
        <f>3*C115/100</f>
        <v>1.5</v>
      </c>
      <c r="F115" s="52">
        <f>49.8*C115/100</f>
        <v>24.9</v>
      </c>
      <c r="G115" s="52">
        <f>262*C115/100</f>
        <v>131</v>
      </c>
      <c r="H115" s="52">
        <v>0</v>
      </c>
      <c r="I115" s="52">
        <f>0.16*C115/100</f>
        <v>0.08</v>
      </c>
      <c r="J115" s="52">
        <v>0</v>
      </c>
      <c r="K115" s="52">
        <f>26*C115/100</f>
        <v>13</v>
      </c>
      <c r="L115" s="52">
        <f>35*C115/100</f>
        <v>17.5</v>
      </c>
      <c r="M115" s="52">
        <f>83*C115/100</f>
        <v>41.5</v>
      </c>
      <c r="N115" s="52">
        <f>1.6*C115/100</f>
        <v>0.8</v>
      </c>
    </row>
    <row r="116" spans="1:14" s="72" customFormat="1" ht="22.5" customHeight="1">
      <c r="A116" s="49" t="s">
        <v>30</v>
      </c>
      <c r="B116" s="17" t="s">
        <v>43</v>
      </c>
      <c r="C116" s="57">
        <v>40</v>
      </c>
      <c r="D116" s="52">
        <v>3</v>
      </c>
      <c r="E116" s="52">
        <f>1.2*C116/100</f>
        <v>0.48</v>
      </c>
      <c r="F116" s="52">
        <f>34.2*C116/100</f>
        <v>13.68</v>
      </c>
      <c r="G116" s="52">
        <f>181*C116/100</f>
        <v>72.400000000000006</v>
      </c>
      <c r="H116" s="52">
        <v>0</v>
      </c>
      <c r="I116" s="52">
        <f>0.11*C116/100</f>
        <v>4.4000000000000004E-2</v>
      </c>
      <c r="J116" s="52">
        <v>0</v>
      </c>
      <c r="K116" s="52">
        <f>34*C116/100</f>
        <v>13.6</v>
      </c>
      <c r="L116" s="52">
        <f>41*C116/100</f>
        <v>16.399999999999999</v>
      </c>
      <c r="M116" s="52">
        <f>120*C116/100</f>
        <v>48</v>
      </c>
      <c r="N116" s="52">
        <f>2.3*C116/100</f>
        <v>0.92</v>
      </c>
    </row>
    <row r="117" spans="1:14" s="72" customFormat="1" ht="20.25" customHeight="1">
      <c r="A117" s="49" t="s">
        <v>211</v>
      </c>
      <c r="B117" s="54" t="s">
        <v>0</v>
      </c>
      <c r="C117" s="57">
        <v>200</v>
      </c>
      <c r="D117" s="65">
        <v>0</v>
      </c>
      <c r="E117" s="65">
        <v>0</v>
      </c>
      <c r="F117" s="65">
        <v>21.4</v>
      </c>
      <c r="G117" s="65">
        <v>86</v>
      </c>
      <c r="H117" s="65">
        <v>0</v>
      </c>
      <c r="I117" s="65">
        <v>0</v>
      </c>
      <c r="J117" s="65">
        <v>50</v>
      </c>
      <c r="K117" s="65">
        <v>0</v>
      </c>
      <c r="L117" s="65">
        <v>0</v>
      </c>
      <c r="M117" s="65">
        <v>0</v>
      </c>
      <c r="N117" s="65">
        <v>0</v>
      </c>
    </row>
    <row r="118" spans="1:14" s="72" customFormat="1" ht="21">
      <c r="A118" s="49"/>
      <c r="B118" s="49" t="s">
        <v>62</v>
      </c>
      <c r="C118" s="58">
        <v>630</v>
      </c>
      <c r="D118" s="87">
        <f>SUM(D113:D117)</f>
        <v>42.33</v>
      </c>
      <c r="E118" s="87">
        <f t="shared" ref="E118:N118" si="16">SUM(E113:E117)</f>
        <v>11.48</v>
      </c>
      <c r="F118" s="87">
        <f t="shared" si="16"/>
        <v>88.97999999999999</v>
      </c>
      <c r="G118" s="87">
        <f t="shared" si="16"/>
        <v>634.5</v>
      </c>
      <c r="H118" s="87">
        <f t="shared" si="16"/>
        <v>30.5</v>
      </c>
      <c r="I118" s="87">
        <f t="shared" si="16"/>
        <v>0.39400000000000002</v>
      </c>
      <c r="J118" s="87">
        <f t="shared" si="16"/>
        <v>64.400000000000006</v>
      </c>
      <c r="K118" s="87">
        <f t="shared" si="16"/>
        <v>80</v>
      </c>
      <c r="L118" s="87">
        <f t="shared" si="16"/>
        <v>125.92000000000002</v>
      </c>
      <c r="M118" s="87">
        <f t="shared" si="16"/>
        <v>532.9</v>
      </c>
      <c r="N118" s="87">
        <f t="shared" si="16"/>
        <v>7.21</v>
      </c>
    </row>
    <row r="119" spans="1:14" ht="21">
      <c r="A119" s="49"/>
      <c r="B119" s="73" t="s">
        <v>63</v>
      </c>
      <c r="C119" s="52"/>
      <c r="D119" s="49"/>
      <c r="E119" s="49"/>
      <c r="F119" s="49"/>
      <c r="G119" s="49"/>
      <c r="H119" s="61"/>
      <c r="I119" s="49"/>
      <c r="J119" s="49"/>
      <c r="K119" s="49"/>
      <c r="L119" s="49"/>
      <c r="M119" s="49"/>
      <c r="N119" s="49"/>
    </row>
    <row r="120" spans="1:14" s="72" customFormat="1" ht="40.5" customHeight="1">
      <c r="A120" s="49" t="s">
        <v>96</v>
      </c>
      <c r="B120" s="54" t="s">
        <v>97</v>
      </c>
      <c r="C120" s="57">
        <v>200</v>
      </c>
      <c r="D120" s="65">
        <v>1.8</v>
      </c>
      <c r="E120" s="65">
        <v>5</v>
      </c>
      <c r="F120" s="65">
        <v>8.4</v>
      </c>
      <c r="G120" s="65">
        <v>101.3</v>
      </c>
      <c r="H120" s="65">
        <v>4</v>
      </c>
      <c r="I120" s="65">
        <v>0.04</v>
      </c>
      <c r="J120" s="65">
        <v>0.6</v>
      </c>
      <c r="K120" s="65">
        <v>248</v>
      </c>
      <c r="L120" s="65">
        <v>28</v>
      </c>
      <c r="M120" s="65">
        <v>184</v>
      </c>
      <c r="N120" s="65">
        <v>0.2</v>
      </c>
    </row>
    <row r="121" spans="1:14" ht="21">
      <c r="A121" s="49"/>
      <c r="B121" s="49" t="s">
        <v>65</v>
      </c>
      <c r="C121" s="55">
        <v>200</v>
      </c>
      <c r="D121" s="65">
        <v>1.8</v>
      </c>
      <c r="E121" s="65">
        <v>5</v>
      </c>
      <c r="F121" s="65">
        <v>8.4</v>
      </c>
      <c r="G121" s="65">
        <v>101.3</v>
      </c>
      <c r="H121" s="65">
        <v>4</v>
      </c>
      <c r="I121" s="65">
        <v>0.04</v>
      </c>
      <c r="J121" s="65">
        <v>0.6</v>
      </c>
      <c r="K121" s="65">
        <v>248</v>
      </c>
      <c r="L121" s="65">
        <v>28</v>
      </c>
      <c r="M121" s="65">
        <v>184</v>
      </c>
      <c r="N121" s="65">
        <v>0.2</v>
      </c>
    </row>
    <row r="122" spans="1:14" s="72" customFormat="1" ht="21">
      <c r="A122" s="49"/>
      <c r="B122" s="54"/>
      <c r="C122" s="57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</row>
    <row r="123" spans="1:14" s="72" customFormat="1" ht="21">
      <c r="A123" s="49"/>
      <c r="B123" s="49" t="s">
        <v>66</v>
      </c>
      <c r="C123" s="58">
        <f>SUM(C96+C99+C107+C111+C118+C121)</f>
        <v>2690</v>
      </c>
      <c r="D123" s="58">
        <f t="shared" ref="D123:N123" si="17">SUM(D96+D99+D107+D111+D118+D121)</f>
        <v>132.33000000000004</v>
      </c>
      <c r="E123" s="58">
        <f t="shared" si="17"/>
        <v>102.646</v>
      </c>
      <c r="F123" s="58">
        <f t="shared" si="17"/>
        <v>396.18999999999994</v>
      </c>
      <c r="G123" s="58">
        <f t="shared" si="17"/>
        <v>3063.08</v>
      </c>
      <c r="H123" s="58">
        <f t="shared" si="17"/>
        <v>179.61</v>
      </c>
      <c r="I123" s="58">
        <f t="shared" si="17"/>
        <v>1.3159999999999998</v>
      </c>
      <c r="J123" s="58">
        <f t="shared" si="17"/>
        <v>332.18000000000006</v>
      </c>
      <c r="K123" s="58">
        <f t="shared" si="17"/>
        <v>1373.24</v>
      </c>
      <c r="L123" s="58">
        <f t="shared" si="17"/>
        <v>457.25</v>
      </c>
      <c r="M123" s="58">
        <f t="shared" si="17"/>
        <v>2050.6400000000003</v>
      </c>
      <c r="N123" s="58">
        <f t="shared" si="17"/>
        <v>20.442999999999998</v>
      </c>
    </row>
    <row r="124" spans="1:14" s="72" customFormat="1" ht="21">
      <c r="A124" s="49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</row>
    <row r="125" spans="1:14" ht="20.399999999999999">
      <c r="A125" s="343" t="s">
        <v>4</v>
      </c>
      <c r="B125" s="346" t="s">
        <v>5</v>
      </c>
      <c r="C125" s="349" t="s">
        <v>6</v>
      </c>
      <c r="D125" s="352" t="s">
        <v>7</v>
      </c>
      <c r="E125" s="353"/>
      <c r="F125" s="354"/>
      <c r="G125" s="346" t="s">
        <v>8</v>
      </c>
      <c r="H125" s="355" t="s">
        <v>9</v>
      </c>
      <c r="I125" s="356"/>
      <c r="J125" s="357"/>
      <c r="K125" s="356" t="s">
        <v>10</v>
      </c>
      <c r="L125" s="356"/>
      <c r="M125" s="356"/>
      <c r="N125" s="357"/>
    </row>
    <row r="126" spans="1:14">
      <c r="A126" s="344"/>
      <c r="B126" s="347"/>
      <c r="C126" s="350"/>
      <c r="D126" s="361" t="s">
        <v>11</v>
      </c>
      <c r="E126" s="361" t="s">
        <v>12</v>
      </c>
      <c r="F126" s="362" t="s">
        <v>13</v>
      </c>
      <c r="G126" s="347"/>
      <c r="H126" s="358"/>
      <c r="I126" s="359"/>
      <c r="J126" s="360"/>
      <c r="K126" s="359"/>
      <c r="L126" s="359"/>
      <c r="M126" s="359"/>
      <c r="N126" s="360"/>
    </row>
    <row r="127" spans="1:14" ht="43.5" customHeight="1">
      <c r="A127" s="345"/>
      <c r="B127" s="348"/>
      <c r="C127" s="351"/>
      <c r="D127" s="361"/>
      <c r="E127" s="361"/>
      <c r="F127" s="362"/>
      <c r="G127" s="348"/>
      <c r="H127" s="45" t="s">
        <v>14</v>
      </c>
      <c r="I127" s="46" t="s">
        <v>15</v>
      </c>
      <c r="J127" s="46" t="s">
        <v>16</v>
      </c>
      <c r="K127" s="46" t="s">
        <v>17</v>
      </c>
      <c r="L127" s="46" t="s">
        <v>18</v>
      </c>
      <c r="M127" s="46" t="s">
        <v>19</v>
      </c>
      <c r="N127" s="46" t="s">
        <v>20</v>
      </c>
    </row>
    <row r="128" spans="1:14" ht="20.25" customHeight="1">
      <c r="A128" s="185"/>
      <c r="B128" s="47" t="s">
        <v>21</v>
      </c>
      <c r="C128" s="48"/>
      <c r="D128" s="183"/>
      <c r="E128" s="183"/>
      <c r="F128" s="184"/>
      <c r="G128" s="186"/>
      <c r="H128" s="45"/>
      <c r="I128" s="46"/>
      <c r="J128" s="46"/>
      <c r="K128" s="46"/>
      <c r="L128" s="46"/>
      <c r="M128" s="46"/>
      <c r="N128" s="46"/>
    </row>
    <row r="129" spans="1:14" s="72" customFormat="1" ht="20.25" customHeight="1">
      <c r="A129" s="49"/>
      <c r="B129" s="50" t="s">
        <v>116</v>
      </c>
      <c r="C129" s="51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</row>
    <row r="130" spans="1:14" s="72" customFormat="1" ht="20.25" customHeight="1">
      <c r="A130" s="49"/>
      <c r="B130" s="50" t="s">
        <v>68</v>
      </c>
      <c r="C130" s="51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</row>
    <row r="131" spans="1:14" s="72" customFormat="1" ht="36.75" customHeight="1">
      <c r="A131" s="49" t="s">
        <v>153</v>
      </c>
      <c r="B131" s="86" t="s">
        <v>154</v>
      </c>
      <c r="C131" s="59" t="s">
        <v>216</v>
      </c>
      <c r="D131" s="65">
        <v>24.6</v>
      </c>
      <c r="E131" s="65">
        <v>24.14</v>
      </c>
      <c r="F131" s="65">
        <v>38.5</v>
      </c>
      <c r="G131" s="65">
        <v>434.6</v>
      </c>
      <c r="H131" s="65">
        <v>0</v>
      </c>
      <c r="I131" s="65">
        <v>0</v>
      </c>
      <c r="J131" s="65">
        <v>0</v>
      </c>
      <c r="K131" s="65">
        <v>338.48</v>
      </c>
      <c r="L131" s="65">
        <v>49.4</v>
      </c>
      <c r="M131" s="80">
        <v>383.2</v>
      </c>
      <c r="N131" s="65">
        <v>0.88</v>
      </c>
    </row>
    <row r="132" spans="1:14" s="72" customFormat="1" ht="41.25" customHeight="1">
      <c r="A132" s="58" t="s">
        <v>208</v>
      </c>
      <c r="B132" s="54" t="s">
        <v>72</v>
      </c>
      <c r="C132" s="55">
        <v>20</v>
      </c>
      <c r="D132" s="65">
        <v>0</v>
      </c>
      <c r="E132" s="65">
        <v>14.4</v>
      </c>
      <c r="F132" s="65">
        <v>0.26</v>
      </c>
      <c r="G132" s="65">
        <v>132.19999999999999</v>
      </c>
      <c r="H132" s="78">
        <v>0.1</v>
      </c>
      <c r="I132" s="65">
        <v>0</v>
      </c>
      <c r="J132" s="65">
        <v>0</v>
      </c>
      <c r="K132" s="65">
        <v>4.4000000000000004</v>
      </c>
      <c r="L132" s="65">
        <v>0.6</v>
      </c>
      <c r="M132" s="65">
        <v>3.8</v>
      </c>
      <c r="N132" s="65">
        <v>0.04</v>
      </c>
    </row>
    <row r="133" spans="1:14" s="72" customFormat="1" ht="20.25" customHeight="1">
      <c r="A133" s="58" t="s">
        <v>30</v>
      </c>
      <c r="B133" s="54" t="s">
        <v>31</v>
      </c>
      <c r="C133" s="57">
        <v>50</v>
      </c>
      <c r="D133" s="52">
        <f>7.7*C133/100</f>
        <v>3.85</v>
      </c>
      <c r="E133" s="52">
        <f>3*C133/100</f>
        <v>1.5</v>
      </c>
      <c r="F133" s="52">
        <f>49.8*C133/100</f>
        <v>24.9</v>
      </c>
      <c r="G133" s="52">
        <f>262*C133/100</f>
        <v>131</v>
      </c>
      <c r="H133" s="53">
        <v>0</v>
      </c>
      <c r="I133" s="52">
        <f>0.16*C133/100</f>
        <v>0.08</v>
      </c>
      <c r="J133" s="52">
        <v>0</v>
      </c>
      <c r="K133" s="52">
        <f>26*C133/100</f>
        <v>13</v>
      </c>
      <c r="L133" s="52">
        <f>35*C133/100</f>
        <v>17.5</v>
      </c>
      <c r="M133" s="52">
        <f>83*C133/100</f>
        <v>41.5</v>
      </c>
      <c r="N133" s="52">
        <f>1.6*C133/100</f>
        <v>0.8</v>
      </c>
    </row>
    <row r="134" spans="1:14" s="72" customFormat="1" ht="20.25" customHeight="1">
      <c r="A134" s="49" t="s">
        <v>59</v>
      </c>
      <c r="B134" s="54" t="s">
        <v>60</v>
      </c>
      <c r="C134" s="59" t="s">
        <v>61</v>
      </c>
      <c r="D134" s="65">
        <v>0</v>
      </c>
      <c r="E134" s="65">
        <v>0</v>
      </c>
      <c r="F134" s="65">
        <v>11.3</v>
      </c>
      <c r="G134" s="65">
        <v>45.6</v>
      </c>
      <c r="H134" s="65">
        <v>0</v>
      </c>
      <c r="I134" s="65">
        <v>0</v>
      </c>
      <c r="J134" s="65">
        <v>3.1</v>
      </c>
      <c r="K134" s="65">
        <v>14.2</v>
      </c>
      <c r="L134" s="65">
        <v>2.4</v>
      </c>
      <c r="M134" s="80">
        <v>4.4000000000000004</v>
      </c>
      <c r="N134" s="65">
        <v>0.36</v>
      </c>
    </row>
    <row r="135" spans="1:14" s="72" customFormat="1" ht="20.25" customHeight="1">
      <c r="A135" s="49"/>
      <c r="B135" s="49" t="s">
        <v>32</v>
      </c>
      <c r="C135" s="58">
        <v>502</v>
      </c>
      <c r="D135" s="49">
        <f>SUM(D131:D134)</f>
        <v>28.450000000000003</v>
      </c>
      <c r="E135" s="49">
        <f t="shared" ref="E135:N135" si="18">SUM(E131:E134)</f>
        <v>40.04</v>
      </c>
      <c r="F135" s="49">
        <f t="shared" si="18"/>
        <v>74.959999999999994</v>
      </c>
      <c r="G135" s="49">
        <f t="shared" si="18"/>
        <v>743.4</v>
      </c>
      <c r="H135" s="49">
        <f t="shared" si="18"/>
        <v>0.1</v>
      </c>
      <c r="I135" s="49">
        <f t="shared" si="18"/>
        <v>0.08</v>
      </c>
      <c r="J135" s="49">
        <f t="shared" si="18"/>
        <v>3.1</v>
      </c>
      <c r="K135" s="49">
        <f t="shared" si="18"/>
        <v>370.08</v>
      </c>
      <c r="L135" s="49">
        <f t="shared" si="18"/>
        <v>69.900000000000006</v>
      </c>
      <c r="M135" s="49">
        <f t="shared" si="18"/>
        <v>432.9</v>
      </c>
      <c r="N135" s="49">
        <f t="shared" si="18"/>
        <v>2.08</v>
      </c>
    </row>
    <row r="136" spans="1:14" s="72" customFormat="1" ht="20.25" customHeight="1">
      <c r="A136" s="49"/>
      <c r="B136" s="50" t="s">
        <v>33</v>
      </c>
      <c r="C136" s="52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</row>
    <row r="137" spans="1:14" ht="20.25" customHeight="1">
      <c r="A137" s="49" t="s">
        <v>199</v>
      </c>
      <c r="B137" s="62" t="s">
        <v>34</v>
      </c>
      <c r="C137" s="143">
        <v>200</v>
      </c>
      <c r="D137" s="49">
        <v>0.8</v>
      </c>
      <c r="E137" s="49">
        <v>0.8</v>
      </c>
      <c r="F137" s="49">
        <v>19.600000000000001</v>
      </c>
      <c r="G137" s="49">
        <v>94</v>
      </c>
      <c r="H137" s="61">
        <v>0</v>
      </c>
      <c r="I137" s="49">
        <v>6.0000000000000001E-3</v>
      </c>
      <c r="J137" s="49">
        <v>20</v>
      </c>
      <c r="K137" s="49">
        <v>32</v>
      </c>
      <c r="L137" s="49">
        <v>18</v>
      </c>
      <c r="M137" s="49">
        <v>22</v>
      </c>
      <c r="N137" s="49">
        <v>4.4000000000000004</v>
      </c>
    </row>
    <row r="138" spans="1:14" s="72" customFormat="1" ht="20.25" customHeight="1">
      <c r="A138" s="49"/>
      <c r="B138" s="49" t="s">
        <v>35</v>
      </c>
      <c r="C138" s="140">
        <f t="shared" ref="C138:N138" si="19">SUM(C137:C137)</f>
        <v>200</v>
      </c>
      <c r="D138" s="57">
        <f t="shared" si="19"/>
        <v>0.8</v>
      </c>
      <c r="E138" s="57">
        <f t="shared" si="19"/>
        <v>0.8</v>
      </c>
      <c r="F138" s="57">
        <f t="shared" si="19"/>
        <v>19.600000000000001</v>
      </c>
      <c r="G138" s="57">
        <f t="shared" si="19"/>
        <v>94</v>
      </c>
      <c r="H138" s="57">
        <f t="shared" si="19"/>
        <v>0</v>
      </c>
      <c r="I138" s="57">
        <f t="shared" si="19"/>
        <v>6.0000000000000001E-3</v>
      </c>
      <c r="J138" s="57">
        <f t="shared" si="19"/>
        <v>20</v>
      </c>
      <c r="K138" s="57">
        <f t="shared" si="19"/>
        <v>32</v>
      </c>
      <c r="L138" s="57">
        <f t="shared" si="19"/>
        <v>18</v>
      </c>
      <c r="M138" s="57">
        <f t="shared" si="19"/>
        <v>22</v>
      </c>
      <c r="N138" s="57">
        <f t="shared" si="19"/>
        <v>4.4000000000000004</v>
      </c>
    </row>
    <row r="139" spans="1:14" s="72" customFormat="1" ht="20.25" customHeight="1">
      <c r="A139" s="49"/>
      <c r="B139" s="50" t="s">
        <v>36</v>
      </c>
      <c r="C139" s="51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</row>
    <row r="140" spans="1:14" s="72" customFormat="1" ht="39.75" customHeight="1">
      <c r="A140" s="49" t="s">
        <v>117</v>
      </c>
      <c r="B140" s="86" t="s">
        <v>118</v>
      </c>
      <c r="C140" s="59" t="s">
        <v>192</v>
      </c>
      <c r="D140" s="65">
        <v>1.4</v>
      </c>
      <c r="E140" s="65">
        <v>3.9</v>
      </c>
      <c r="F140" s="65">
        <v>6.78</v>
      </c>
      <c r="G140" s="123">
        <v>67.8</v>
      </c>
      <c r="H140" s="65">
        <v>0</v>
      </c>
      <c r="I140" s="65">
        <v>0.05</v>
      </c>
      <c r="J140" s="123">
        <v>14.8</v>
      </c>
      <c r="K140" s="80">
        <v>34.659999999999997</v>
      </c>
      <c r="L140" s="80">
        <v>17.8</v>
      </c>
      <c r="M140" s="80">
        <v>38.1</v>
      </c>
      <c r="N140" s="65">
        <v>0.64</v>
      </c>
    </row>
    <row r="141" spans="1:14" s="72" customFormat="1" ht="20.25" customHeight="1">
      <c r="A141" s="49" t="s">
        <v>119</v>
      </c>
      <c r="B141" s="65" t="s">
        <v>120</v>
      </c>
      <c r="C141" s="128" t="s">
        <v>214</v>
      </c>
      <c r="D141" s="65">
        <v>21.26</v>
      </c>
      <c r="E141" s="65">
        <v>17.940000000000001</v>
      </c>
      <c r="F141" s="65">
        <v>37.630000000000003</v>
      </c>
      <c r="G141" s="65">
        <v>396.6</v>
      </c>
      <c r="H141" s="65">
        <v>50.6</v>
      </c>
      <c r="I141" s="65">
        <v>0.06</v>
      </c>
      <c r="J141" s="65">
        <v>0.57999999999999996</v>
      </c>
      <c r="K141" s="80">
        <v>47.39</v>
      </c>
      <c r="L141" s="65">
        <v>48.9</v>
      </c>
      <c r="M141" s="65">
        <v>208.8</v>
      </c>
      <c r="N141" s="65">
        <v>2.2000000000000002</v>
      </c>
    </row>
    <row r="142" spans="1:14" s="72" customFormat="1" ht="20.25" customHeight="1">
      <c r="A142" s="5" t="s">
        <v>202</v>
      </c>
      <c r="B142" s="38" t="s">
        <v>57</v>
      </c>
      <c r="C142" s="57">
        <v>60</v>
      </c>
      <c r="D142" s="52">
        <v>0.48</v>
      </c>
      <c r="E142" s="52">
        <v>0</v>
      </c>
      <c r="F142" s="52">
        <v>1</v>
      </c>
      <c r="G142" s="52">
        <v>7.8</v>
      </c>
      <c r="H142" s="53">
        <v>0</v>
      </c>
      <c r="I142" s="52">
        <v>0</v>
      </c>
      <c r="J142" s="52">
        <v>3</v>
      </c>
      <c r="K142" s="52">
        <v>13.8</v>
      </c>
      <c r="L142" s="52">
        <v>8.4</v>
      </c>
      <c r="M142" s="52">
        <v>14.4</v>
      </c>
      <c r="N142" s="52">
        <v>0.36</v>
      </c>
    </row>
    <row r="143" spans="1:14" s="72" customFormat="1" ht="20.25" customHeight="1">
      <c r="A143" s="49" t="s">
        <v>211</v>
      </c>
      <c r="B143" s="54" t="s">
        <v>0</v>
      </c>
      <c r="C143" s="57">
        <v>200</v>
      </c>
      <c r="D143" s="65">
        <v>0</v>
      </c>
      <c r="E143" s="65">
        <v>0</v>
      </c>
      <c r="F143" s="65">
        <v>21.4</v>
      </c>
      <c r="G143" s="65">
        <v>86</v>
      </c>
      <c r="H143" s="65">
        <v>0</v>
      </c>
      <c r="I143" s="65">
        <v>0</v>
      </c>
      <c r="J143" s="65">
        <v>50</v>
      </c>
      <c r="K143" s="65">
        <v>0</v>
      </c>
      <c r="L143" s="65">
        <v>0</v>
      </c>
      <c r="M143" s="65">
        <v>0</v>
      </c>
      <c r="N143" s="65">
        <v>0</v>
      </c>
    </row>
    <row r="144" spans="1:14" s="72" customFormat="1" ht="20.25" customHeight="1">
      <c r="A144" s="49" t="s">
        <v>30</v>
      </c>
      <c r="B144" s="17" t="s">
        <v>43</v>
      </c>
      <c r="C144" s="57">
        <v>40</v>
      </c>
      <c r="D144" s="65">
        <v>3</v>
      </c>
      <c r="E144" s="65">
        <f>1.2*C144/100</f>
        <v>0.48</v>
      </c>
      <c r="F144" s="65">
        <f>34.2*C144/100</f>
        <v>13.68</v>
      </c>
      <c r="G144" s="65">
        <f>181*C144/100</f>
        <v>72.400000000000006</v>
      </c>
      <c r="H144" s="65">
        <v>0</v>
      </c>
      <c r="I144" s="65">
        <f>0.11*C144/100</f>
        <v>4.4000000000000004E-2</v>
      </c>
      <c r="J144" s="65">
        <v>0</v>
      </c>
      <c r="K144" s="65">
        <f>34*C144/100</f>
        <v>13.6</v>
      </c>
      <c r="L144" s="65">
        <f>41*C144/100</f>
        <v>16.399999999999999</v>
      </c>
      <c r="M144" s="65">
        <f>120*C144/100</f>
        <v>48</v>
      </c>
      <c r="N144" s="65">
        <f>2.3*C144/100</f>
        <v>0.92</v>
      </c>
    </row>
    <row r="145" spans="1:14" s="72" customFormat="1" ht="20.25" customHeight="1">
      <c r="A145" s="49" t="s">
        <v>30</v>
      </c>
      <c r="B145" s="54" t="s">
        <v>44</v>
      </c>
      <c r="C145" s="57">
        <v>80</v>
      </c>
      <c r="D145" s="65">
        <f>7.7*C145/100</f>
        <v>6.16</v>
      </c>
      <c r="E145" s="65">
        <f>3*C145/100</f>
        <v>2.4</v>
      </c>
      <c r="F145" s="65">
        <f>49.8*C145/100</f>
        <v>39.840000000000003</v>
      </c>
      <c r="G145" s="65">
        <f>262*C145/100</f>
        <v>209.6</v>
      </c>
      <c r="H145" s="65">
        <v>0</v>
      </c>
      <c r="I145" s="65">
        <f>0.16*C145/100</f>
        <v>0.128</v>
      </c>
      <c r="J145" s="65">
        <v>0</v>
      </c>
      <c r="K145" s="65">
        <f>26*C145/100</f>
        <v>20.8</v>
      </c>
      <c r="L145" s="65">
        <f>35*C145/100</f>
        <v>28</v>
      </c>
      <c r="M145" s="65">
        <f>83*C145/100</f>
        <v>66.400000000000006</v>
      </c>
      <c r="N145" s="65">
        <f>1.6*C145/100</f>
        <v>1.28</v>
      </c>
    </row>
    <row r="146" spans="1:14" s="72" customFormat="1" ht="20.25" customHeight="1">
      <c r="A146" s="49"/>
      <c r="B146" s="49" t="s">
        <v>45</v>
      </c>
      <c r="C146" s="58">
        <v>809</v>
      </c>
      <c r="D146" s="49">
        <f>SUM(D140:D145)</f>
        <v>32.299999999999997</v>
      </c>
      <c r="E146" s="49">
        <f t="shared" ref="E146:N146" si="20">SUM(E140:E145)</f>
        <v>24.72</v>
      </c>
      <c r="F146" s="49">
        <f t="shared" si="20"/>
        <v>120.33000000000001</v>
      </c>
      <c r="G146" s="49">
        <f t="shared" si="20"/>
        <v>840.2</v>
      </c>
      <c r="H146" s="49">
        <f t="shared" si="20"/>
        <v>50.6</v>
      </c>
      <c r="I146" s="49">
        <f t="shared" si="20"/>
        <v>0.28200000000000003</v>
      </c>
      <c r="J146" s="49">
        <f t="shared" si="20"/>
        <v>68.38</v>
      </c>
      <c r="K146" s="49">
        <f t="shared" si="20"/>
        <v>130.25</v>
      </c>
      <c r="L146" s="49">
        <f t="shared" si="20"/>
        <v>119.5</v>
      </c>
      <c r="M146" s="49">
        <f t="shared" si="20"/>
        <v>375.70000000000005</v>
      </c>
      <c r="N146" s="49">
        <f t="shared" si="20"/>
        <v>5.4</v>
      </c>
    </row>
    <row r="147" spans="1:14" s="72" customFormat="1" ht="20.25" customHeight="1">
      <c r="A147" s="49"/>
      <c r="B147" s="50" t="s">
        <v>46</v>
      </c>
      <c r="C147" s="51"/>
      <c r="D147" s="52"/>
      <c r="E147" s="52"/>
      <c r="F147" s="52"/>
      <c r="G147" s="52"/>
      <c r="H147" s="52"/>
      <c r="I147" s="52"/>
      <c r="J147" s="52"/>
      <c r="K147" s="56"/>
      <c r="L147" s="64"/>
      <c r="M147" s="56"/>
      <c r="N147" s="52"/>
    </row>
    <row r="148" spans="1:14" s="72" customFormat="1" ht="20.25" customHeight="1">
      <c r="A148" s="49" t="s">
        <v>122</v>
      </c>
      <c r="B148" s="65" t="s">
        <v>123</v>
      </c>
      <c r="C148" s="52">
        <v>200</v>
      </c>
      <c r="D148" s="65">
        <v>5.6</v>
      </c>
      <c r="E148" s="65">
        <v>6.4</v>
      </c>
      <c r="F148" s="65">
        <v>5.4</v>
      </c>
      <c r="G148" s="65">
        <v>116</v>
      </c>
      <c r="H148" s="65">
        <v>0.04</v>
      </c>
      <c r="I148" s="65">
        <v>0.06</v>
      </c>
      <c r="J148" s="65">
        <v>2</v>
      </c>
      <c r="K148" s="65">
        <v>242</v>
      </c>
      <c r="L148" s="65">
        <v>28</v>
      </c>
      <c r="M148" s="65">
        <v>182</v>
      </c>
      <c r="N148" s="65">
        <v>0.2</v>
      </c>
    </row>
    <row r="149" spans="1:14" s="72" customFormat="1" ht="20.25" customHeight="1">
      <c r="A149" s="49" t="s">
        <v>124</v>
      </c>
      <c r="B149" s="54" t="s">
        <v>125</v>
      </c>
      <c r="C149" s="57">
        <v>100</v>
      </c>
      <c r="D149" s="65">
        <v>7.0830000000000002</v>
      </c>
      <c r="E149" s="65">
        <v>13.13</v>
      </c>
      <c r="F149" s="65">
        <v>55.73</v>
      </c>
      <c r="G149" s="65">
        <v>370</v>
      </c>
      <c r="H149" s="65">
        <v>18</v>
      </c>
      <c r="I149" s="65">
        <v>0.12</v>
      </c>
      <c r="J149" s="65">
        <v>0</v>
      </c>
      <c r="K149" s="65">
        <v>19.399999999999999</v>
      </c>
      <c r="L149" s="65">
        <v>24.4</v>
      </c>
      <c r="M149" s="65">
        <v>75</v>
      </c>
      <c r="N149" s="65">
        <v>1.28</v>
      </c>
    </row>
    <row r="150" spans="1:14" s="72" customFormat="1" ht="20.25" customHeight="1">
      <c r="A150" s="49"/>
      <c r="B150" s="49" t="s">
        <v>51</v>
      </c>
      <c r="C150" s="58">
        <f>SUM(C148:C149)</f>
        <v>300</v>
      </c>
      <c r="D150" s="58">
        <f>SUM(D148:D149)</f>
        <v>12.683</v>
      </c>
      <c r="E150" s="58">
        <f t="shared" ref="E150:N150" si="21">SUM(E148:E149)</f>
        <v>19.53</v>
      </c>
      <c r="F150" s="58">
        <f t="shared" si="21"/>
        <v>61.129999999999995</v>
      </c>
      <c r="G150" s="58">
        <f t="shared" si="21"/>
        <v>486</v>
      </c>
      <c r="H150" s="58">
        <f t="shared" si="21"/>
        <v>18.04</v>
      </c>
      <c r="I150" s="58">
        <f t="shared" si="21"/>
        <v>0.18</v>
      </c>
      <c r="J150" s="58">
        <f t="shared" si="21"/>
        <v>2</v>
      </c>
      <c r="K150" s="58">
        <f t="shared" si="21"/>
        <v>261.39999999999998</v>
      </c>
      <c r="L150" s="58">
        <f t="shared" si="21"/>
        <v>52.4</v>
      </c>
      <c r="M150" s="58">
        <f t="shared" si="21"/>
        <v>257</v>
      </c>
      <c r="N150" s="58">
        <f t="shared" si="21"/>
        <v>1.48</v>
      </c>
    </row>
    <row r="151" spans="1:14" s="72" customFormat="1" ht="20.25" customHeight="1">
      <c r="A151" s="49"/>
      <c r="B151" s="66" t="s">
        <v>52</v>
      </c>
      <c r="C151" s="67"/>
      <c r="D151" s="58"/>
      <c r="E151" s="58"/>
      <c r="F151" s="58"/>
      <c r="G151" s="58"/>
      <c r="H151" s="58"/>
      <c r="I151" s="58"/>
      <c r="J151" s="58"/>
      <c r="K151" s="154"/>
      <c r="L151" s="154"/>
      <c r="M151" s="154"/>
      <c r="N151" s="58"/>
    </row>
    <row r="152" spans="1:14" s="72" customFormat="1" ht="20.25" customHeight="1">
      <c r="A152" s="49" t="s">
        <v>215</v>
      </c>
      <c r="B152" s="65" t="s">
        <v>126</v>
      </c>
      <c r="C152" s="128" t="s">
        <v>159</v>
      </c>
      <c r="D152" s="65">
        <v>16.02</v>
      </c>
      <c r="E152" s="65">
        <v>23.1</v>
      </c>
      <c r="F152" s="65">
        <v>5.51</v>
      </c>
      <c r="G152" s="65">
        <v>306.05</v>
      </c>
      <c r="H152" s="65">
        <v>0.03</v>
      </c>
      <c r="I152" s="65">
        <v>0.1</v>
      </c>
      <c r="J152" s="65">
        <v>2.4</v>
      </c>
      <c r="K152" s="80">
        <v>35.299999999999997</v>
      </c>
      <c r="L152" s="65">
        <v>24.3</v>
      </c>
      <c r="M152" s="65">
        <v>180.8</v>
      </c>
      <c r="N152" s="65">
        <v>2.4</v>
      </c>
    </row>
    <row r="153" spans="1:14" s="72" customFormat="1" ht="20.25" customHeight="1">
      <c r="A153" s="49" t="s">
        <v>127</v>
      </c>
      <c r="B153" s="127" t="s">
        <v>128</v>
      </c>
      <c r="C153" s="128">
        <v>160</v>
      </c>
      <c r="D153" s="65">
        <v>3.3</v>
      </c>
      <c r="E153" s="65">
        <v>5.12</v>
      </c>
      <c r="F153" s="65">
        <v>21.8</v>
      </c>
      <c r="G153" s="65">
        <v>146.4</v>
      </c>
      <c r="H153" s="65">
        <v>27.2</v>
      </c>
      <c r="I153" s="65">
        <v>0.15</v>
      </c>
      <c r="J153" s="65">
        <v>19.399999999999999</v>
      </c>
      <c r="K153" s="80">
        <v>39.44</v>
      </c>
      <c r="L153" s="65">
        <v>29.6</v>
      </c>
      <c r="M153" s="80">
        <v>92.4</v>
      </c>
      <c r="N153" s="65">
        <v>1.08</v>
      </c>
    </row>
    <row r="154" spans="1:14" s="72" customFormat="1" ht="20.25" customHeight="1">
      <c r="A154" s="5" t="s">
        <v>202</v>
      </c>
      <c r="B154" s="38" t="s">
        <v>58</v>
      </c>
      <c r="C154" s="57">
        <v>60</v>
      </c>
      <c r="D154" s="52">
        <v>0.66</v>
      </c>
      <c r="E154" s="52">
        <v>0</v>
      </c>
      <c r="F154" s="52">
        <v>0</v>
      </c>
      <c r="G154" s="52">
        <v>7.8</v>
      </c>
      <c r="H154" s="53">
        <v>0</v>
      </c>
      <c r="I154" s="52">
        <v>0</v>
      </c>
      <c r="J154" s="52">
        <v>6</v>
      </c>
      <c r="K154" s="52">
        <v>8.4</v>
      </c>
      <c r="L154" s="52">
        <v>12</v>
      </c>
      <c r="M154" s="52">
        <v>15.6</v>
      </c>
      <c r="N154" s="52">
        <v>0.54</v>
      </c>
    </row>
    <row r="155" spans="1:14" ht="20.25" customHeight="1">
      <c r="A155" s="5" t="s">
        <v>205</v>
      </c>
      <c r="B155" s="57" t="s">
        <v>93</v>
      </c>
      <c r="C155" s="57">
        <v>60</v>
      </c>
      <c r="D155" s="52">
        <v>1.08</v>
      </c>
      <c r="E155" s="52">
        <v>0</v>
      </c>
      <c r="F155" s="52">
        <v>1.8</v>
      </c>
      <c r="G155" s="52">
        <v>13.8</v>
      </c>
      <c r="H155" s="53">
        <v>0</v>
      </c>
      <c r="I155" s="52">
        <v>0</v>
      </c>
      <c r="J155" s="52">
        <v>6</v>
      </c>
      <c r="K155" s="52">
        <v>28.8</v>
      </c>
      <c r="L155" s="52">
        <v>9.6</v>
      </c>
      <c r="M155" s="52">
        <v>18.600000000000001</v>
      </c>
      <c r="N155" s="52">
        <v>0.72</v>
      </c>
    </row>
    <row r="156" spans="1:14" s="72" customFormat="1" ht="20.25" customHeight="1">
      <c r="A156" s="49" t="s">
        <v>30</v>
      </c>
      <c r="B156" s="54" t="s">
        <v>44</v>
      </c>
      <c r="C156" s="57">
        <v>50</v>
      </c>
      <c r="D156" s="65">
        <f>7.7*C156/100</f>
        <v>3.85</v>
      </c>
      <c r="E156" s="65">
        <f>3*C156/100</f>
        <v>1.5</v>
      </c>
      <c r="F156" s="65">
        <f>49.8*C156/100</f>
        <v>24.9</v>
      </c>
      <c r="G156" s="65">
        <f>262*C156/100</f>
        <v>131</v>
      </c>
      <c r="H156" s="65">
        <v>0</v>
      </c>
      <c r="I156" s="65">
        <f>0.16*C156/100</f>
        <v>0.08</v>
      </c>
      <c r="J156" s="65">
        <v>0</v>
      </c>
      <c r="K156" s="65">
        <f>26*C156/100</f>
        <v>13</v>
      </c>
      <c r="L156" s="65">
        <f>35*C156/100</f>
        <v>17.5</v>
      </c>
      <c r="M156" s="65">
        <f>83*C156/100</f>
        <v>41.5</v>
      </c>
      <c r="N156" s="65">
        <f>1.6*C156/100</f>
        <v>0.8</v>
      </c>
    </row>
    <row r="157" spans="1:14" s="72" customFormat="1" ht="20.25" customHeight="1">
      <c r="A157" s="49" t="s">
        <v>30</v>
      </c>
      <c r="B157" s="17" t="s">
        <v>43</v>
      </c>
      <c r="C157" s="57">
        <v>40</v>
      </c>
      <c r="D157" s="65">
        <v>3</v>
      </c>
      <c r="E157" s="65">
        <f>1.2*C157/100</f>
        <v>0.48</v>
      </c>
      <c r="F157" s="65">
        <f>34.2*C157/100</f>
        <v>13.68</v>
      </c>
      <c r="G157" s="65">
        <f>181*C157/100</f>
        <v>72.400000000000006</v>
      </c>
      <c r="H157" s="65">
        <v>0</v>
      </c>
      <c r="I157" s="65">
        <f>0.11*C157/100</f>
        <v>4.4000000000000004E-2</v>
      </c>
      <c r="J157" s="65">
        <v>0</v>
      </c>
      <c r="K157" s="65">
        <f>34*C157/100</f>
        <v>13.6</v>
      </c>
      <c r="L157" s="65">
        <f>41*C157/100</f>
        <v>16.399999999999999</v>
      </c>
      <c r="M157" s="65">
        <f>120*C157/100</f>
        <v>48</v>
      </c>
      <c r="N157" s="65">
        <f>2.3*C157/100</f>
        <v>0.92</v>
      </c>
    </row>
    <row r="158" spans="1:14" s="72" customFormat="1" ht="57" customHeight="1">
      <c r="A158" s="49" t="s">
        <v>49</v>
      </c>
      <c r="B158" s="54" t="s">
        <v>50</v>
      </c>
      <c r="C158" s="57">
        <v>200</v>
      </c>
      <c r="D158" s="65">
        <v>0.5</v>
      </c>
      <c r="E158" s="65">
        <v>0</v>
      </c>
      <c r="F158" s="65">
        <v>15.01</v>
      </c>
      <c r="G158" s="65">
        <v>58</v>
      </c>
      <c r="H158" s="65">
        <v>0</v>
      </c>
      <c r="I158" s="65">
        <v>0</v>
      </c>
      <c r="J158" s="65">
        <v>1.2</v>
      </c>
      <c r="K158" s="65">
        <v>0.2</v>
      </c>
      <c r="L158" s="65">
        <v>0</v>
      </c>
      <c r="M158" s="65">
        <v>0</v>
      </c>
      <c r="N158" s="65">
        <v>0.03</v>
      </c>
    </row>
    <row r="159" spans="1:14" s="72" customFormat="1" ht="20.25" customHeight="1">
      <c r="A159" s="49"/>
      <c r="B159" s="49" t="s">
        <v>62</v>
      </c>
      <c r="C159" s="58">
        <v>670</v>
      </c>
      <c r="D159" s="49">
        <f>SUM(D152:D158)</f>
        <v>28.410000000000004</v>
      </c>
      <c r="E159" s="49">
        <f t="shared" ref="E159:N159" si="22">SUM(E152:E158)</f>
        <v>30.200000000000003</v>
      </c>
      <c r="F159" s="49">
        <f t="shared" si="22"/>
        <v>82.7</v>
      </c>
      <c r="G159" s="49">
        <f t="shared" si="22"/>
        <v>735.45</v>
      </c>
      <c r="H159" s="49">
        <f t="shared" si="22"/>
        <v>27.23</v>
      </c>
      <c r="I159" s="49">
        <f t="shared" si="22"/>
        <v>0.374</v>
      </c>
      <c r="J159" s="49">
        <f t="shared" si="22"/>
        <v>35</v>
      </c>
      <c r="K159" s="49">
        <f t="shared" si="22"/>
        <v>138.73999999999998</v>
      </c>
      <c r="L159" s="49">
        <f t="shared" si="22"/>
        <v>109.4</v>
      </c>
      <c r="M159" s="49">
        <f t="shared" si="22"/>
        <v>396.90000000000009</v>
      </c>
      <c r="N159" s="49">
        <f t="shared" si="22"/>
        <v>6.4899999999999993</v>
      </c>
    </row>
    <row r="160" spans="1:14" ht="20.25" customHeight="1">
      <c r="A160" s="49"/>
      <c r="B160" s="73" t="s">
        <v>63</v>
      </c>
      <c r="C160" s="52"/>
      <c r="D160" s="49"/>
      <c r="E160" s="49"/>
      <c r="F160" s="49"/>
      <c r="G160" s="49"/>
      <c r="H160" s="61"/>
      <c r="I160" s="49"/>
      <c r="J160" s="49"/>
      <c r="K160" s="49"/>
      <c r="L160" s="49"/>
      <c r="M160" s="49"/>
      <c r="N160" s="49"/>
    </row>
    <row r="161" spans="1:14" ht="20.25" customHeight="1">
      <c r="A161" s="178" t="s">
        <v>96</v>
      </c>
      <c r="B161" s="54" t="s">
        <v>64</v>
      </c>
      <c r="C161" s="55">
        <v>200</v>
      </c>
      <c r="D161" s="49">
        <v>5.4</v>
      </c>
      <c r="E161" s="49">
        <v>5</v>
      </c>
      <c r="F161" s="49">
        <v>21.6</v>
      </c>
      <c r="G161" s="49">
        <v>158</v>
      </c>
      <c r="H161" s="61">
        <v>44</v>
      </c>
      <c r="I161" s="49">
        <v>0.06</v>
      </c>
      <c r="J161" s="49">
        <v>1.8</v>
      </c>
      <c r="K161" s="49">
        <v>242</v>
      </c>
      <c r="L161" s="49">
        <v>30</v>
      </c>
      <c r="M161" s="49">
        <v>188</v>
      </c>
      <c r="N161" s="49">
        <v>0.2</v>
      </c>
    </row>
    <row r="162" spans="1:14" ht="20.25" customHeight="1">
      <c r="A162" s="49"/>
      <c r="B162" s="49" t="s">
        <v>65</v>
      </c>
      <c r="C162" s="55">
        <v>200</v>
      </c>
      <c r="D162" s="49">
        <v>5.4</v>
      </c>
      <c r="E162" s="49">
        <v>5</v>
      </c>
      <c r="F162" s="49">
        <v>21.6</v>
      </c>
      <c r="G162" s="49">
        <v>158</v>
      </c>
      <c r="H162" s="61">
        <v>44</v>
      </c>
      <c r="I162" s="49">
        <v>0.06</v>
      </c>
      <c r="J162" s="49">
        <v>1.8</v>
      </c>
      <c r="K162" s="49">
        <v>242</v>
      </c>
      <c r="L162" s="49">
        <v>30</v>
      </c>
      <c r="M162" s="49">
        <v>188</v>
      </c>
      <c r="N162" s="49">
        <v>0.2</v>
      </c>
    </row>
    <row r="163" spans="1:14" s="72" customFormat="1" ht="20.25" customHeight="1">
      <c r="A163" s="49"/>
      <c r="B163" s="54"/>
      <c r="C163" s="57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</row>
    <row r="164" spans="1:14" s="72" customFormat="1" ht="20.25" customHeight="1">
      <c r="A164" s="49"/>
      <c r="B164" s="49" t="s">
        <v>66</v>
      </c>
      <c r="C164" s="58">
        <f>SUM(C135+C146+C150+C159+C138+C162)</f>
        <v>2681</v>
      </c>
      <c r="D164" s="58">
        <f t="shared" ref="D164:N164" si="23">SUM(D135+D146+D150+D159+D138+D162)</f>
        <v>108.04299999999999</v>
      </c>
      <c r="E164" s="58">
        <f t="shared" si="23"/>
        <v>120.28999999999999</v>
      </c>
      <c r="F164" s="58">
        <f t="shared" si="23"/>
        <v>380.32000000000005</v>
      </c>
      <c r="G164" s="58">
        <f t="shared" si="23"/>
        <v>3057.05</v>
      </c>
      <c r="H164" s="58">
        <f t="shared" si="23"/>
        <v>139.97000000000003</v>
      </c>
      <c r="I164" s="58">
        <f t="shared" si="23"/>
        <v>0.98199999999999998</v>
      </c>
      <c r="J164" s="58">
        <f t="shared" si="23"/>
        <v>130.28</v>
      </c>
      <c r="K164" s="58">
        <f t="shared" si="23"/>
        <v>1174.47</v>
      </c>
      <c r="L164" s="58">
        <f t="shared" si="23"/>
        <v>399.20000000000005</v>
      </c>
      <c r="M164" s="58">
        <f t="shared" si="23"/>
        <v>1672.5</v>
      </c>
      <c r="N164" s="58">
        <f t="shared" si="23"/>
        <v>20.05</v>
      </c>
    </row>
    <row r="165" spans="1:14" s="72" customFormat="1" ht="21">
      <c r="A165" s="49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</row>
    <row r="166" spans="1:14" ht="41.25" customHeight="1">
      <c r="A166" s="343" t="s">
        <v>4</v>
      </c>
      <c r="B166" s="346" t="s">
        <v>5</v>
      </c>
      <c r="C166" s="349" t="s">
        <v>6</v>
      </c>
      <c r="D166" s="352" t="s">
        <v>7</v>
      </c>
      <c r="E166" s="353"/>
      <c r="F166" s="354"/>
      <c r="G166" s="346" t="s">
        <v>8</v>
      </c>
      <c r="H166" s="355" t="s">
        <v>9</v>
      </c>
      <c r="I166" s="356"/>
      <c r="J166" s="357"/>
      <c r="K166" s="356" t="s">
        <v>10</v>
      </c>
      <c r="L166" s="356"/>
      <c r="M166" s="356"/>
      <c r="N166" s="357"/>
    </row>
    <row r="167" spans="1:14" ht="20.25" customHeight="1">
      <c r="A167" s="344"/>
      <c r="B167" s="347"/>
      <c r="C167" s="350"/>
      <c r="D167" s="361" t="s">
        <v>11</v>
      </c>
      <c r="E167" s="361" t="s">
        <v>12</v>
      </c>
      <c r="F167" s="362" t="s">
        <v>13</v>
      </c>
      <c r="G167" s="347"/>
      <c r="H167" s="358"/>
      <c r="I167" s="359"/>
      <c r="J167" s="360"/>
      <c r="K167" s="359"/>
      <c r="L167" s="359"/>
      <c r="M167" s="359"/>
      <c r="N167" s="360"/>
    </row>
    <row r="168" spans="1:14" ht="46.5" customHeight="1">
      <c r="A168" s="345"/>
      <c r="B168" s="348"/>
      <c r="C168" s="351"/>
      <c r="D168" s="361"/>
      <c r="E168" s="361"/>
      <c r="F168" s="362"/>
      <c r="G168" s="348"/>
      <c r="H168" s="45" t="s">
        <v>14</v>
      </c>
      <c r="I168" s="46" t="s">
        <v>15</v>
      </c>
      <c r="J168" s="46" t="s">
        <v>16</v>
      </c>
      <c r="K168" s="46" t="s">
        <v>17</v>
      </c>
      <c r="L168" s="46" t="s">
        <v>18</v>
      </c>
      <c r="M168" s="46" t="s">
        <v>19</v>
      </c>
      <c r="N168" s="46" t="s">
        <v>20</v>
      </c>
    </row>
    <row r="169" spans="1:14" ht="21">
      <c r="A169" s="185"/>
      <c r="B169" s="47" t="s">
        <v>21</v>
      </c>
      <c r="C169" s="48"/>
      <c r="D169" s="183"/>
      <c r="E169" s="183"/>
      <c r="F169" s="184"/>
      <c r="G169" s="186"/>
      <c r="H169" s="45"/>
      <c r="I169" s="46"/>
      <c r="J169" s="46"/>
      <c r="K169" s="46"/>
      <c r="L169" s="46"/>
      <c r="M169" s="46"/>
      <c r="N169" s="46"/>
    </row>
    <row r="170" spans="1:14" s="72" customFormat="1" ht="21">
      <c r="A170" s="49"/>
      <c r="B170" s="50" t="s">
        <v>129</v>
      </c>
      <c r="C170" s="51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</row>
    <row r="171" spans="1:14" s="72" customFormat="1" ht="21">
      <c r="A171" s="49"/>
      <c r="B171" s="50" t="s">
        <v>68</v>
      </c>
      <c r="C171" s="51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</row>
    <row r="172" spans="1:14" s="72" customFormat="1" ht="82.5" customHeight="1">
      <c r="A172" s="49" t="s">
        <v>130</v>
      </c>
      <c r="B172" s="54" t="s">
        <v>131</v>
      </c>
      <c r="C172" s="57">
        <v>250</v>
      </c>
      <c r="D172" s="65">
        <v>9.15</v>
      </c>
      <c r="E172" s="65">
        <v>7.75</v>
      </c>
      <c r="F172" s="65">
        <v>45.4</v>
      </c>
      <c r="G172" s="65">
        <v>282</v>
      </c>
      <c r="H172" s="65">
        <v>0.3</v>
      </c>
      <c r="I172" s="65">
        <v>0.7</v>
      </c>
      <c r="J172" s="65">
        <v>1.2</v>
      </c>
      <c r="K172" s="65">
        <v>292</v>
      </c>
      <c r="L172" s="65">
        <v>28</v>
      </c>
      <c r="M172" s="65">
        <v>262</v>
      </c>
      <c r="N172" s="65">
        <v>5.8</v>
      </c>
    </row>
    <row r="173" spans="1:14" s="72" customFormat="1" ht="42.75" customHeight="1">
      <c r="A173" s="117" t="s">
        <v>132</v>
      </c>
      <c r="B173" s="54" t="s">
        <v>133</v>
      </c>
      <c r="C173" s="54">
        <v>60</v>
      </c>
      <c r="D173" s="65">
        <v>7.63</v>
      </c>
      <c r="E173" s="65">
        <v>9.4</v>
      </c>
      <c r="F173" s="65">
        <v>15.11</v>
      </c>
      <c r="G173" s="65">
        <v>168.4</v>
      </c>
      <c r="H173" s="65">
        <v>0.02</v>
      </c>
      <c r="I173" s="65">
        <v>0</v>
      </c>
      <c r="J173" s="65">
        <v>0.78</v>
      </c>
      <c r="K173" s="65">
        <v>115.6</v>
      </c>
      <c r="L173" s="65">
        <v>15.65</v>
      </c>
      <c r="M173" s="65">
        <v>114.7</v>
      </c>
      <c r="N173" s="65">
        <v>0.93</v>
      </c>
    </row>
    <row r="174" spans="1:14" s="72" customFormat="1" ht="21">
      <c r="A174" s="49" t="s">
        <v>26</v>
      </c>
      <c r="B174" s="52" t="s">
        <v>27</v>
      </c>
      <c r="C174" s="52">
        <v>200</v>
      </c>
      <c r="D174" s="52">
        <v>3.8</v>
      </c>
      <c r="E174" s="52">
        <v>3.8</v>
      </c>
      <c r="F174" s="52">
        <v>25.1</v>
      </c>
      <c r="G174" s="52">
        <v>145.4</v>
      </c>
      <c r="H174" s="52">
        <v>0.14000000000000001</v>
      </c>
      <c r="I174" s="52">
        <v>0.04</v>
      </c>
      <c r="J174" s="52">
        <v>1.3</v>
      </c>
      <c r="K174" s="52">
        <v>125.32</v>
      </c>
      <c r="L174" s="52">
        <v>31</v>
      </c>
      <c r="M174" s="52">
        <v>116.2</v>
      </c>
      <c r="N174" s="52">
        <v>1</v>
      </c>
    </row>
    <row r="175" spans="1:14" s="72" customFormat="1" ht="21">
      <c r="A175" s="49"/>
      <c r="B175" s="49" t="s">
        <v>134</v>
      </c>
      <c r="C175" s="52">
        <f>SUM(C172:C174)</f>
        <v>510</v>
      </c>
      <c r="D175" s="118">
        <f t="shared" ref="D175:N175" si="24">SUM(D172:D174)</f>
        <v>20.580000000000002</v>
      </c>
      <c r="E175" s="118">
        <f t="shared" si="24"/>
        <v>20.95</v>
      </c>
      <c r="F175" s="118">
        <f t="shared" si="24"/>
        <v>85.61</v>
      </c>
      <c r="G175" s="118">
        <f t="shared" si="24"/>
        <v>595.79999999999995</v>
      </c>
      <c r="H175" s="118">
        <f t="shared" si="24"/>
        <v>0.46</v>
      </c>
      <c r="I175" s="118">
        <f t="shared" si="24"/>
        <v>0.74</v>
      </c>
      <c r="J175" s="118">
        <f t="shared" si="24"/>
        <v>3.2800000000000002</v>
      </c>
      <c r="K175" s="118">
        <f t="shared" si="24"/>
        <v>532.92000000000007</v>
      </c>
      <c r="L175" s="118">
        <f t="shared" si="24"/>
        <v>74.650000000000006</v>
      </c>
      <c r="M175" s="118">
        <f t="shared" si="24"/>
        <v>492.9</v>
      </c>
      <c r="N175" s="118">
        <f t="shared" si="24"/>
        <v>7.7299999999999995</v>
      </c>
    </row>
    <row r="176" spans="1:14" s="72" customFormat="1" ht="21">
      <c r="A176" s="49"/>
      <c r="B176" s="50" t="s">
        <v>33</v>
      </c>
      <c r="C176" s="52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</row>
    <row r="177" spans="1:14" ht="21">
      <c r="A177" s="49" t="s">
        <v>199</v>
      </c>
      <c r="B177" s="62" t="s">
        <v>73</v>
      </c>
      <c r="C177" s="79">
        <v>200</v>
      </c>
      <c r="D177" s="49">
        <v>3</v>
      </c>
      <c r="E177" s="49">
        <v>1</v>
      </c>
      <c r="F177" s="49">
        <v>42</v>
      </c>
      <c r="G177" s="49">
        <v>192</v>
      </c>
      <c r="H177" s="61">
        <v>0</v>
      </c>
      <c r="I177" s="49">
        <v>0.08</v>
      </c>
      <c r="J177" s="49">
        <v>20</v>
      </c>
      <c r="K177" s="49">
        <v>16</v>
      </c>
      <c r="L177" s="49">
        <v>84</v>
      </c>
      <c r="M177" s="49">
        <v>56</v>
      </c>
      <c r="N177" s="49">
        <v>1.2</v>
      </c>
    </row>
    <row r="178" spans="1:14" ht="21">
      <c r="A178" s="49"/>
      <c r="B178" s="49" t="s">
        <v>35</v>
      </c>
      <c r="C178" s="57">
        <f t="shared" ref="C178:N178" si="25">SUM(C177:C177)</f>
        <v>200</v>
      </c>
      <c r="D178" s="57">
        <f t="shared" si="25"/>
        <v>3</v>
      </c>
      <c r="E178" s="57">
        <f t="shared" si="25"/>
        <v>1</v>
      </c>
      <c r="F178" s="57">
        <f t="shared" si="25"/>
        <v>42</v>
      </c>
      <c r="G178" s="57">
        <f t="shared" si="25"/>
        <v>192</v>
      </c>
      <c r="H178" s="57">
        <f t="shared" si="25"/>
        <v>0</v>
      </c>
      <c r="I178" s="57">
        <f t="shared" si="25"/>
        <v>0.08</v>
      </c>
      <c r="J178" s="57">
        <f t="shared" si="25"/>
        <v>20</v>
      </c>
      <c r="K178" s="57">
        <f t="shared" si="25"/>
        <v>16</v>
      </c>
      <c r="L178" s="57">
        <f t="shared" si="25"/>
        <v>84</v>
      </c>
      <c r="M178" s="57">
        <f t="shared" si="25"/>
        <v>56</v>
      </c>
      <c r="N178" s="57">
        <f t="shared" si="25"/>
        <v>1.2</v>
      </c>
    </row>
    <row r="179" spans="1:14" s="72" customFormat="1" ht="21">
      <c r="A179" s="49"/>
      <c r="B179" s="50" t="s">
        <v>36</v>
      </c>
      <c r="C179" s="51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</row>
    <row r="180" spans="1:14" s="72" customFormat="1" ht="57.75" customHeight="1">
      <c r="A180" s="120" t="s">
        <v>135</v>
      </c>
      <c r="B180" s="54" t="s">
        <v>136</v>
      </c>
      <c r="C180" s="59" t="s">
        <v>194</v>
      </c>
      <c r="D180" s="65">
        <v>7.5</v>
      </c>
      <c r="E180" s="65">
        <v>6.2</v>
      </c>
      <c r="F180" s="65">
        <v>13.01</v>
      </c>
      <c r="G180" s="65">
        <v>135.6</v>
      </c>
      <c r="H180" s="65">
        <v>0.04</v>
      </c>
      <c r="I180" s="65">
        <v>0.13</v>
      </c>
      <c r="J180" s="65">
        <v>10.8</v>
      </c>
      <c r="K180" s="65">
        <v>12</v>
      </c>
      <c r="L180" s="65">
        <v>19.5</v>
      </c>
      <c r="M180" s="65">
        <v>90.32</v>
      </c>
      <c r="N180" s="65">
        <v>1.26</v>
      </c>
    </row>
    <row r="181" spans="1:14" s="72" customFormat="1" ht="41.25" customHeight="1">
      <c r="A181" s="68" t="s">
        <v>209</v>
      </c>
      <c r="B181" s="157" t="s">
        <v>89</v>
      </c>
      <c r="C181" s="70" t="s">
        <v>159</v>
      </c>
      <c r="D181" s="71">
        <v>7.67</v>
      </c>
      <c r="E181" s="71">
        <v>5.42</v>
      </c>
      <c r="F181" s="71">
        <v>4.62</v>
      </c>
      <c r="G181" s="158">
        <v>66.790000000000006</v>
      </c>
      <c r="H181" s="71">
        <v>1.38</v>
      </c>
      <c r="I181" s="71">
        <v>7.0000000000000007E-2</v>
      </c>
      <c r="J181" s="158">
        <v>4</v>
      </c>
      <c r="K181" s="158">
        <v>28.37</v>
      </c>
      <c r="L181" s="158">
        <v>33.31</v>
      </c>
      <c r="M181" s="158">
        <v>123.16</v>
      </c>
      <c r="N181" s="71">
        <v>1.52</v>
      </c>
    </row>
    <row r="182" spans="1:14" s="72" customFormat="1" ht="22.5" customHeight="1">
      <c r="A182" s="61" t="s">
        <v>138</v>
      </c>
      <c r="B182" s="81" t="s">
        <v>139</v>
      </c>
      <c r="C182" s="82">
        <v>160</v>
      </c>
      <c r="D182" s="65">
        <v>3.1</v>
      </c>
      <c r="E182" s="65">
        <v>4.18</v>
      </c>
      <c r="F182" s="65">
        <v>24.1</v>
      </c>
      <c r="G182" s="65">
        <v>146</v>
      </c>
      <c r="H182" s="65">
        <v>20</v>
      </c>
      <c r="I182" s="65">
        <v>0.17</v>
      </c>
      <c r="J182" s="65">
        <v>22</v>
      </c>
      <c r="K182" s="65">
        <v>16.3</v>
      </c>
      <c r="L182" s="65">
        <v>30.8</v>
      </c>
      <c r="M182" s="65">
        <v>83.6</v>
      </c>
      <c r="N182" s="65">
        <v>1.37</v>
      </c>
    </row>
    <row r="183" spans="1:14" s="72" customFormat="1" ht="22.5" customHeight="1">
      <c r="A183" s="5" t="s">
        <v>202</v>
      </c>
      <c r="B183" s="38" t="s">
        <v>57</v>
      </c>
      <c r="C183" s="57">
        <v>60</v>
      </c>
      <c r="D183" s="52">
        <v>0.48</v>
      </c>
      <c r="E183" s="52">
        <v>0</v>
      </c>
      <c r="F183" s="52">
        <v>1</v>
      </c>
      <c r="G183" s="52">
        <v>7.8</v>
      </c>
      <c r="H183" s="53">
        <v>0</v>
      </c>
      <c r="I183" s="52">
        <v>0</v>
      </c>
      <c r="J183" s="52">
        <v>3</v>
      </c>
      <c r="K183" s="52">
        <v>13.8</v>
      </c>
      <c r="L183" s="52">
        <v>8.4</v>
      </c>
      <c r="M183" s="52">
        <v>14.4</v>
      </c>
      <c r="N183" s="52">
        <v>0.36</v>
      </c>
    </row>
    <row r="184" spans="1:14" s="72" customFormat="1" ht="27" customHeight="1">
      <c r="A184" s="49" t="s">
        <v>30</v>
      </c>
      <c r="B184" s="17" t="s">
        <v>43</v>
      </c>
      <c r="C184" s="57">
        <v>40</v>
      </c>
      <c r="D184" s="65">
        <v>3</v>
      </c>
      <c r="E184" s="65">
        <f>1.2*C184/100</f>
        <v>0.48</v>
      </c>
      <c r="F184" s="65">
        <f>34.2*C184/100</f>
        <v>13.68</v>
      </c>
      <c r="G184" s="65">
        <f>181*C184/100</f>
        <v>72.400000000000006</v>
      </c>
      <c r="H184" s="65">
        <v>0</v>
      </c>
      <c r="I184" s="65">
        <f>0.11*C184/100</f>
        <v>4.4000000000000004E-2</v>
      </c>
      <c r="J184" s="65">
        <v>0</v>
      </c>
      <c r="K184" s="65">
        <f>34*C184/100</f>
        <v>13.6</v>
      </c>
      <c r="L184" s="65">
        <f>41*C184/100</f>
        <v>16.399999999999999</v>
      </c>
      <c r="M184" s="65">
        <f>120*C184/100</f>
        <v>48</v>
      </c>
      <c r="N184" s="65">
        <f>2.3*C184/100</f>
        <v>0.92</v>
      </c>
    </row>
    <row r="185" spans="1:14" s="72" customFormat="1" ht="21.75" customHeight="1">
      <c r="A185" s="49" t="s">
        <v>30</v>
      </c>
      <c r="B185" s="54" t="s">
        <v>44</v>
      </c>
      <c r="C185" s="57">
        <v>80</v>
      </c>
      <c r="D185" s="65">
        <f>7.7*C185/100</f>
        <v>6.16</v>
      </c>
      <c r="E185" s="65">
        <f>3*C185/100</f>
        <v>2.4</v>
      </c>
      <c r="F185" s="65">
        <f>49.8*C185/100</f>
        <v>39.840000000000003</v>
      </c>
      <c r="G185" s="65">
        <f>262*C185/100</f>
        <v>209.6</v>
      </c>
      <c r="H185" s="65">
        <v>0</v>
      </c>
      <c r="I185" s="65">
        <f>0.16*C185/100</f>
        <v>0.128</v>
      </c>
      <c r="J185" s="65">
        <v>0</v>
      </c>
      <c r="K185" s="65">
        <f>26*C185/100</f>
        <v>20.8</v>
      </c>
      <c r="L185" s="65">
        <f>35*C185/100</f>
        <v>28</v>
      </c>
      <c r="M185" s="65">
        <f>83*C185/100</f>
        <v>66.400000000000006</v>
      </c>
      <c r="N185" s="65">
        <f>1.6*C185/100</f>
        <v>1.28</v>
      </c>
    </row>
    <row r="186" spans="1:14" s="72" customFormat="1" ht="36.75" customHeight="1">
      <c r="A186" s="49" t="s">
        <v>59</v>
      </c>
      <c r="B186" s="54" t="s">
        <v>60</v>
      </c>
      <c r="C186" s="59" t="s">
        <v>61</v>
      </c>
      <c r="D186" s="65">
        <v>0</v>
      </c>
      <c r="E186" s="65">
        <v>0</v>
      </c>
      <c r="F186" s="65">
        <v>11.3</v>
      </c>
      <c r="G186" s="65">
        <v>45.6</v>
      </c>
      <c r="H186" s="65">
        <v>0</v>
      </c>
      <c r="I186" s="65">
        <v>0</v>
      </c>
      <c r="J186" s="65">
        <v>3.1</v>
      </c>
      <c r="K186" s="65">
        <v>14.2</v>
      </c>
      <c r="L186" s="65">
        <v>2.4</v>
      </c>
      <c r="M186" s="80">
        <v>4.4000000000000004</v>
      </c>
      <c r="N186" s="65">
        <v>0.36</v>
      </c>
    </row>
    <row r="187" spans="1:14" s="72" customFormat="1" ht="21">
      <c r="A187" s="49"/>
      <c r="B187" s="49" t="s">
        <v>45</v>
      </c>
      <c r="C187" s="52">
        <v>890</v>
      </c>
      <c r="D187" s="49">
        <f>SUM(D180:D186)</f>
        <v>27.91</v>
      </c>
      <c r="E187" s="49">
        <f t="shared" ref="E187:N187" si="26">SUM(E180:E186)</f>
        <v>18.68</v>
      </c>
      <c r="F187" s="49">
        <f t="shared" si="26"/>
        <v>107.55</v>
      </c>
      <c r="G187" s="49">
        <f t="shared" si="26"/>
        <v>683.79000000000008</v>
      </c>
      <c r="H187" s="49">
        <f t="shared" si="26"/>
        <v>21.42</v>
      </c>
      <c r="I187" s="49">
        <f t="shared" si="26"/>
        <v>0.54200000000000004</v>
      </c>
      <c r="J187" s="49">
        <f t="shared" si="26"/>
        <v>42.9</v>
      </c>
      <c r="K187" s="49">
        <f t="shared" si="26"/>
        <v>119.07</v>
      </c>
      <c r="L187" s="49">
        <f t="shared" si="26"/>
        <v>138.81</v>
      </c>
      <c r="M187" s="49">
        <f t="shared" si="26"/>
        <v>430.28</v>
      </c>
      <c r="N187" s="49">
        <f t="shared" si="26"/>
        <v>7.0700000000000012</v>
      </c>
    </row>
    <row r="188" spans="1:14" s="72" customFormat="1" ht="21">
      <c r="A188" s="49"/>
      <c r="B188" s="50" t="s">
        <v>46</v>
      </c>
      <c r="C188" s="51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</row>
    <row r="189" spans="1:14" ht="23.25" customHeight="1">
      <c r="A189" s="49" t="s">
        <v>30</v>
      </c>
      <c r="B189" s="54" t="s">
        <v>2</v>
      </c>
      <c r="C189" s="57">
        <v>100</v>
      </c>
      <c r="D189" s="65">
        <v>7.5</v>
      </c>
      <c r="E189" s="65">
        <v>11.8</v>
      </c>
      <c r="F189" s="65">
        <v>74.900000000000006</v>
      </c>
      <c r="G189" s="65">
        <v>417.1</v>
      </c>
      <c r="H189" s="65">
        <v>0</v>
      </c>
      <c r="I189" s="65">
        <v>0.09</v>
      </c>
      <c r="J189" s="65">
        <v>0</v>
      </c>
      <c r="K189" s="65">
        <v>20</v>
      </c>
      <c r="L189" s="65">
        <v>13</v>
      </c>
      <c r="M189" s="65">
        <v>69</v>
      </c>
      <c r="N189" s="65">
        <v>1</v>
      </c>
    </row>
    <row r="190" spans="1:14" s="72" customFormat="1" ht="59.25" customHeight="1">
      <c r="A190" s="49" t="s">
        <v>140</v>
      </c>
      <c r="B190" s="57" t="s">
        <v>141</v>
      </c>
      <c r="C190" s="57">
        <v>200</v>
      </c>
      <c r="D190" s="65">
        <v>0</v>
      </c>
      <c r="E190" s="65">
        <v>0</v>
      </c>
      <c r="F190" s="65">
        <v>38.979999999999997</v>
      </c>
      <c r="G190" s="65">
        <v>151.9</v>
      </c>
      <c r="H190" s="65">
        <v>0</v>
      </c>
      <c r="I190" s="65">
        <v>0</v>
      </c>
      <c r="J190" s="65">
        <v>1.2</v>
      </c>
      <c r="K190" s="65">
        <v>9.2799999999999994</v>
      </c>
      <c r="L190" s="65">
        <v>3</v>
      </c>
      <c r="M190" s="65">
        <v>13.1</v>
      </c>
      <c r="N190" s="65">
        <v>0.12</v>
      </c>
    </row>
    <row r="191" spans="1:14" s="72" customFormat="1" ht="21">
      <c r="A191" s="49"/>
      <c r="B191" s="49" t="s">
        <v>51</v>
      </c>
      <c r="C191" s="52">
        <f>SUM(C189:C190)</f>
        <v>300</v>
      </c>
      <c r="D191" s="118">
        <f>SUM(D189:D190)</f>
        <v>7.5</v>
      </c>
      <c r="E191" s="118">
        <f t="shared" ref="E191:N191" si="27">SUM(E189:E190)</f>
        <v>11.8</v>
      </c>
      <c r="F191" s="118">
        <f t="shared" si="27"/>
        <v>113.88</v>
      </c>
      <c r="G191" s="118">
        <f t="shared" si="27"/>
        <v>569</v>
      </c>
      <c r="H191" s="118">
        <f t="shared" si="27"/>
        <v>0</v>
      </c>
      <c r="I191" s="118">
        <f t="shared" si="27"/>
        <v>0.09</v>
      </c>
      <c r="J191" s="118">
        <f t="shared" si="27"/>
        <v>1.2</v>
      </c>
      <c r="K191" s="118">
        <f t="shared" si="27"/>
        <v>29.28</v>
      </c>
      <c r="L191" s="118">
        <f t="shared" si="27"/>
        <v>16</v>
      </c>
      <c r="M191" s="118">
        <f t="shared" si="27"/>
        <v>82.1</v>
      </c>
      <c r="N191" s="118">
        <f t="shared" si="27"/>
        <v>1.1200000000000001</v>
      </c>
    </row>
    <row r="192" spans="1:14" s="72" customFormat="1" ht="25.5" customHeight="1">
      <c r="A192" s="49"/>
      <c r="B192" s="66" t="s">
        <v>52</v>
      </c>
      <c r="C192" s="67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</row>
    <row r="193" spans="1:14" ht="37.5" customHeight="1">
      <c r="A193" s="49" t="s">
        <v>108</v>
      </c>
      <c r="B193" s="54" t="s">
        <v>142</v>
      </c>
      <c r="C193" s="55">
        <v>120</v>
      </c>
      <c r="D193" s="65">
        <v>18.600000000000001</v>
      </c>
      <c r="E193" s="65">
        <v>14.135999999999999</v>
      </c>
      <c r="F193" s="65">
        <v>19.2</v>
      </c>
      <c r="G193" s="65">
        <v>278.04000000000002</v>
      </c>
      <c r="H193" s="78">
        <v>36</v>
      </c>
      <c r="I193" s="65">
        <v>0.12</v>
      </c>
      <c r="J193" s="65">
        <v>0.18</v>
      </c>
      <c r="K193" s="65">
        <v>52.2</v>
      </c>
      <c r="L193" s="65">
        <v>38.64</v>
      </c>
      <c r="M193" s="65">
        <v>199.44</v>
      </c>
      <c r="N193" s="65">
        <v>1.8</v>
      </c>
    </row>
    <row r="194" spans="1:14" s="72" customFormat="1" ht="42.75" customHeight="1">
      <c r="A194" s="49" t="s">
        <v>144</v>
      </c>
      <c r="B194" s="54" t="s">
        <v>145</v>
      </c>
      <c r="C194" s="57">
        <v>160</v>
      </c>
      <c r="D194" s="65">
        <v>18.399999999999999</v>
      </c>
      <c r="E194" s="65">
        <v>7.04</v>
      </c>
      <c r="F194" s="65">
        <v>40.6</v>
      </c>
      <c r="G194" s="65">
        <v>303.3</v>
      </c>
      <c r="H194" s="65">
        <v>7.0000000000000007E-2</v>
      </c>
      <c r="I194" s="65">
        <v>0.64</v>
      </c>
      <c r="J194" s="65">
        <v>0</v>
      </c>
      <c r="K194" s="65">
        <v>72.16</v>
      </c>
      <c r="L194" s="65">
        <v>69.8</v>
      </c>
      <c r="M194" s="65">
        <v>181.5</v>
      </c>
      <c r="N194" s="65">
        <v>5.6</v>
      </c>
    </row>
    <row r="195" spans="1:14" s="72" customFormat="1" ht="36" customHeight="1">
      <c r="A195" s="5" t="s">
        <v>202</v>
      </c>
      <c r="B195" s="38" t="s">
        <v>58</v>
      </c>
      <c r="C195" s="57">
        <v>60</v>
      </c>
      <c r="D195" s="52">
        <v>0.48</v>
      </c>
      <c r="E195" s="52">
        <v>0</v>
      </c>
      <c r="F195" s="52">
        <v>1</v>
      </c>
      <c r="G195" s="52">
        <v>7.8</v>
      </c>
      <c r="H195" s="53">
        <v>0</v>
      </c>
      <c r="I195" s="52">
        <v>0</v>
      </c>
      <c r="J195" s="52">
        <v>3</v>
      </c>
      <c r="K195" s="52">
        <v>13.8</v>
      </c>
      <c r="L195" s="52">
        <v>8.4</v>
      </c>
      <c r="M195" s="52">
        <v>14.4</v>
      </c>
      <c r="N195" s="52">
        <v>0.36</v>
      </c>
    </row>
    <row r="196" spans="1:14" s="72" customFormat="1" ht="22.5" customHeight="1">
      <c r="A196" s="49" t="s">
        <v>30</v>
      </c>
      <c r="B196" s="54" t="s">
        <v>44</v>
      </c>
      <c r="C196" s="57">
        <v>50</v>
      </c>
      <c r="D196" s="65">
        <f>7.7*C196/100</f>
        <v>3.85</v>
      </c>
      <c r="E196" s="65">
        <f>3*C196/100</f>
        <v>1.5</v>
      </c>
      <c r="F196" s="65">
        <f>49.8*C196/100</f>
        <v>24.9</v>
      </c>
      <c r="G196" s="65">
        <f>262*C196/100</f>
        <v>131</v>
      </c>
      <c r="H196" s="65">
        <v>0</v>
      </c>
      <c r="I196" s="65">
        <f>0.16*C196/100</f>
        <v>0.08</v>
      </c>
      <c r="J196" s="65">
        <v>0</v>
      </c>
      <c r="K196" s="65">
        <f>26*C196/100</f>
        <v>13</v>
      </c>
      <c r="L196" s="65">
        <f>35*C196/100</f>
        <v>17.5</v>
      </c>
      <c r="M196" s="65">
        <f>83*C196/100</f>
        <v>41.5</v>
      </c>
      <c r="N196" s="65">
        <f>1.6*C196/100</f>
        <v>0.8</v>
      </c>
    </row>
    <row r="197" spans="1:14" s="72" customFormat="1" ht="23.25" customHeight="1">
      <c r="A197" s="49" t="s">
        <v>30</v>
      </c>
      <c r="B197" s="17" t="s">
        <v>43</v>
      </c>
      <c r="C197" s="57">
        <v>40</v>
      </c>
      <c r="D197" s="65">
        <v>3</v>
      </c>
      <c r="E197" s="65">
        <f>1.2*C197/100</f>
        <v>0.48</v>
      </c>
      <c r="F197" s="65">
        <f>34.2*C197/100</f>
        <v>13.68</v>
      </c>
      <c r="G197" s="65">
        <f>181*C197/100</f>
        <v>72.400000000000006</v>
      </c>
      <c r="H197" s="65">
        <v>0</v>
      </c>
      <c r="I197" s="65">
        <f>0.11*C197/100</f>
        <v>4.4000000000000004E-2</v>
      </c>
      <c r="J197" s="65">
        <v>0</v>
      </c>
      <c r="K197" s="65">
        <f>34*C197/100</f>
        <v>13.6</v>
      </c>
      <c r="L197" s="65">
        <f>41*C197/100</f>
        <v>16.399999999999999</v>
      </c>
      <c r="M197" s="65">
        <f>120*C197/100</f>
        <v>48</v>
      </c>
      <c r="N197" s="65">
        <f>2.3*C197/100</f>
        <v>0.92</v>
      </c>
    </row>
    <row r="198" spans="1:14" s="72" customFormat="1" ht="41.25" customHeight="1">
      <c r="A198" s="121" t="s">
        <v>41</v>
      </c>
      <c r="B198" s="83" t="s">
        <v>42</v>
      </c>
      <c r="C198" s="83">
        <v>200</v>
      </c>
      <c r="D198" s="84">
        <v>0.8</v>
      </c>
      <c r="E198" s="84">
        <v>0</v>
      </c>
      <c r="F198" s="84">
        <v>19.98</v>
      </c>
      <c r="G198" s="84">
        <v>104</v>
      </c>
      <c r="H198" s="84">
        <v>0</v>
      </c>
      <c r="I198" s="84">
        <v>0</v>
      </c>
      <c r="J198" s="84">
        <v>0.24</v>
      </c>
      <c r="K198" s="84">
        <v>0.4</v>
      </c>
      <c r="L198" s="84">
        <v>0</v>
      </c>
      <c r="M198" s="84">
        <v>0</v>
      </c>
      <c r="N198" s="84">
        <v>0.03</v>
      </c>
    </row>
    <row r="199" spans="1:14" s="72" customFormat="1" ht="21">
      <c r="A199" s="49"/>
      <c r="B199" s="49" t="s">
        <v>146</v>
      </c>
      <c r="C199" s="52">
        <f>SUM(C193:C198)</f>
        <v>630</v>
      </c>
      <c r="D199" s="49">
        <f>SUM(D193:D198)</f>
        <v>45.129999999999995</v>
      </c>
      <c r="E199" s="49">
        <f t="shared" ref="E199:N199" si="28">SUM(E193:E198)</f>
        <v>23.155999999999999</v>
      </c>
      <c r="F199" s="49">
        <f t="shared" si="28"/>
        <v>119.36</v>
      </c>
      <c r="G199" s="49">
        <f t="shared" si="28"/>
        <v>896.54</v>
      </c>
      <c r="H199" s="49">
        <f t="shared" si="28"/>
        <v>36.07</v>
      </c>
      <c r="I199" s="49">
        <f t="shared" si="28"/>
        <v>0.88400000000000001</v>
      </c>
      <c r="J199" s="49">
        <f t="shared" si="28"/>
        <v>3.42</v>
      </c>
      <c r="K199" s="49">
        <f t="shared" si="28"/>
        <v>165.16</v>
      </c>
      <c r="L199" s="49">
        <f t="shared" si="28"/>
        <v>150.74</v>
      </c>
      <c r="M199" s="49">
        <f t="shared" si="28"/>
        <v>484.84</v>
      </c>
      <c r="N199" s="49">
        <f t="shared" si="28"/>
        <v>9.51</v>
      </c>
    </row>
    <row r="200" spans="1:14" ht="21">
      <c r="A200" s="49"/>
      <c r="B200" s="73" t="s">
        <v>63</v>
      </c>
      <c r="C200" s="52"/>
      <c r="D200" s="49"/>
      <c r="E200" s="49"/>
      <c r="F200" s="49"/>
      <c r="G200" s="49"/>
      <c r="H200" s="61"/>
      <c r="I200" s="49"/>
      <c r="J200" s="49"/>
      <c r="K200" s="49"/>
      <c r="L200" s="49"/>
      <c r="M200" s="49"/>
      <c r="N200" s="49"/>
    </row>
    <row r="201" spans="1:14" ht="21" customHeight="1">
      <c r="A201" s="49" t="s">
        <v>96</v>
      </c>
      <c r="B201" s="54" t="s">
        <v>1</v>
      </c>
      <c r="C201" s="55">
        <v>180</v>
      </c>
      <c r="D201" s="49">
        <v>6.12</v>
      </c>
      <c r="E201" s="49">
        <v>4.5</v>
      </c>
      <c r="F201" s="49">
        <v>9.9</v>
      </c>
      <c r="G201" s="49">
        <v>104.58</v>
      </c>
      <c r="H201" s="61">
        <v>39.6</v>
      </c>
      <c r="I201" s="49">
        <v>4.3200000000000002E-2</v>
      </c>
      <c r="J201" s="49">
        <v>1.26</v>
      </c>
      <c r="K201" s="49">
        <v>194.4</v>
      </c>
      <c r="L201" s="49">
        <v>28.8</v>
      </c>
      <c r="M201" s="49">
        <v>169.2</v>
      </c>
      <c r="N201" s="49">
        <v>0.18</v>
      </c>
    </row>
    <row r="202" spans="1:14" ht="21">
      <c r="A202" s="49"/>
      <c r="B202" s="49" t="s">
        <v>65</v>
      </c>
      <c r="C202" s="55">
        <v>180</v>
      </c>
      <c r="D202" s="49">
        <v>6.12</v>
      </c>
      <c r="E202" s="49">
        <v>4.5</v>
      </c>
      <c r="F202" s="49">
        <v>9.9</v>
      </c>
      <c r="G202" s="49">
        <v>104.58</v>
      </c>
      <c r="H202" s="61">
        <v>39.6</v>
      </c>
      <c r="I202" s="49">
        <v>4.3200000000000002E-2</v>
      </c>
      <c r="J202" s="49">
        <v>1.26</v>
      </c>
      <c r="K202" s="49">
        <v>194.4</v>
      </c>
      <c r="L202" s="49">
        <v>28.8</v>
      </c>
      <c r="M202" s="49">
        <v>169.2</v>
      </c>
      <c r="N202" s="49">
        <v>0.18</v>
      </c>
    </row>
    <row r="203" spans="1:14" s="72" customFormat="1" ht="21">
      <c r="A203" s="49"/>
      <c r="B203" s="127"/>
      <c r="C203" s="159"/>
      <c r="D203" s="65"/>
      <c r="E203" s="65"/>
      <c r="F203" s="65"/>
      <c r="G203" s="65"/>
      <c r="H203" s="65"/>
      <c r="I203" s="65"/>
      <c r="J203" s="65"/>
      <c r="K203" s="80"/>
      <c r="L203" s="65"/>
      <c r="M203" s="65"/>
      <c r="N203" s="65"/>
    </row>
    <row r="204" spans="1:14" s="72" customFormat="1" ht="21">
      <c r="A204" s="49"/>
      <c r="B204" s="49" t="s">
        <v>66</v>
      </c>
      <c r="C204" s="52">
        <f>SUM(C175+C187+C191+C199+C178+C202)</f>
        <v>2710</v>
      </c>
      <c r="D204" s="52">
        <f t="shared" ref="D204:N204" si="29">SUM(D175+D187+D191+D199+D178+D202)</f>
        <v>110.24000000000001</v>
      </c>
      <c r="E204" s="52">
        <f t="shared" si="29"/>
        <v>80.085999999999984</v>
      </c>
      <c r="F204" s="52">
        <f t="shared" si="29"/>
        <v>478.29999999999995</v>
      </c>
      <c r="G204" s="52">
        <f t="shared" si="29"/>
        <v>3041.71</v>
      </c>
      <c r="H204" s="52">
        <f t="shared" si="29"/>
        <v>97.550000000000011</v>
      </c>
      <c r="I204" s="52">
        <f t="shared" si="29"/>
        <v>2.3792000000000004</v>
      </c>
      <c r="J204" s="52">
        <f t="shared" si="29"/>
        <v>72.060000000000016</v>
      </c>
      <c r="K204" s="52">
        <f t="shared" si="29"/>
        <v>1056.83</v>
      </c>
      <c r="L204" s="52">
        <f t="shared" si="29"/>
        <v>493.00000000000006</v>
      </c>
      <c r="M204" s="52">
        <f t="shared" si="29"/>
        <v>1715.32</v>
      </c>
      <c r="N204" s="52">
        <f t="shared" si="29"/>
        <v>26.81</v>
      </c>
    </row>
    <row r="205" spans="1:14" s="72" customFormat="1" ht="21">
      <c r="A205" s="49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</row>
    <row r="206" spans="1:14" ht="20.399999999999999">
      <c r="A206" s="343" t="s">
        <v>4</v>
      </c>
      <c r="B206" s="346" t="s">
        <v>5</v>
      </c>
      <c r="C206" s="349" t="s">
        <v>6</v>
      </c>
      <c r="D206" s="352" t="s">
        <v>7</v>
      </c>
      <c r="E206" s="353"/>
      <c r="F206" s="354"/>
      <c r="G206" s="346" t="s">
        <v>8</v>
      </c>
      <c r="H206" s="355" t="s">
        <v>9</v>
      </c>
      <c r="I206" s="356"/>
      <c r="J206" s="357"/>
      <c r="K206" s="356" t="s">
        <v>10</v>
      </c>
      <c r="L206" s="356"/>
      <c r="M206" s="356"/>
      <c r="N206" s="357"/>
    </row>
    <row r="207" spans="1:14">
      <c r="A207" s="344"/>
      <c r="B207" s="347"/>
      <c r="C207" s="350"/>
      <c r="D207" s="361" t="s">
        <v>11</v>
      </c>
      <c r="E207" s="361" t="s">
        <v>12</v>
      </c>
      <c r="F207" s="362" t="s">
        <v>13</v>
      </c>
      <c r="G207" s="347"/>
      <c r="H207" s="358"/>
      <c r="I207" s="359"/>
      <c r="J207" s="360"/>
      <c r="K207" s="359"/>
      <c r="L207" s="359"/>
      <c r="M207" s="359"/>
      <c r="N207" s="360"/>
    </row>
    <row r="208" spans="1:14" ht="20.399999999999999">
      <c r="A208" s="345"/>
      <c r="B208" s="348"/>
      <c r="C208" s="351"/>
      <c r="D208" s="361"/>
      <c r="E208" s="361"/>
      <c r="F208" s="362"/>
      <c r="G208" s="348"/>
      <c r="H208" s="45" t="s">
        <v>14</v>
      </c>
      <c r="I208" s="46" t="s">
        <v>15</v>
      </c>
      <c r="J208" s="46" t="s">
        <v>16</v>
      </c>
      <c r="K208" s="46" t="s">
        <v>17</v>
      </c>
      <c r="L208" s="46" t="s">
        <v>18</v>
      </c>
      <c r="M208" s="46" t="s">
        <v>19</v>
      </c>
      <c r="N208" s="46" t="s">
        <v>20</v>
      </c>
    </row>
    <row r="209" spans="1:14" s="72" customFormat="1" ht="21">
      <c r="A209" s="49"/>
      <c r="B209" s="130" t="s">
        <v>152</v>
      </c>
      <c r="C209" s="124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</row>
    <row r="210" spans="1:14" s="72" customFormat="1" ht="21">
      <c r="A210" s="49"/>
      <c r="B210" s="66" t="s">
        <v>22</v>
      </c>
      <c r="C210" s="67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</row>
    <row r="211" spans="1:14" s="72" customFormat="1" ht="21">
      <c r="A211" s="49"/>
      <c r="B211" s="50" t="s">
        <v>68</v>
      </c>
      <c r="C211" s="51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</row>
    <row r="212" spans="1:14" s="72" customFormat="1" ht="40.5" customHeight="1">
      <c r="A212" s="49" t="s">
        <v>149</v>
      </c>
      <c r="B212" s="86" t="s">
        <v>150</v>
      </c>
      <c r="C212" s="59">
        <v>200</v>
      </c>
      <c r="D212" s="65">
        <v>6.95</v>
      </c>
      <c r="E212" s="65">
        <v>11.92</v>
      </c>
      <c r="F212" s="65">
        <v>38.9</v>
      </c>
      <c r="G212" s="123">
        <v>289.23</v>
      </c>
      <c r="H212" s="65">
        <v>0</v>
      </c>
      <c r="I212" s="65">
        <v>0.18</v>
      </c>
      <c r="J212" s="123">
        <v>1.18</v>
      </c>
      <c r="K212" s="80">
        <v>132.27000000000001</v>
      </c>
      <c r="L212" s="80">
        <v>69.81</v>
      </c>
      <c r="M212" s="80">
        <v>228.81</v>
      </c>
      <c r="N212" s="65">
        <v>3.12</v>
      </c>
    </row>
    <row r="213" spans="1:14" ht="29.25" customHeight="1">
      <c r="A213" s="15" t="s">
        <v>28</v>
      </c>
      <c r="B213" s="14" t="s">
        <v>29</v>
      </c>
      <c r="C213" s="14">
        <v>50</v>
      </c>
      <c r="D213" s="14">
        <v>10.11</v>
      </c>
      <c r="E213" s="14">
        <v>5.33</v>
      </c>
      <c r="F213" s="14">
        <v>54.6</v>
      </c>
      <c r="G213" s="14">
        <v>133.97999999999999</v>
      </c>
      <c r="H213" s="95">
        <v>0.03</v>
      </c>
      <c r="I213" s="14">
        <v>0</v>
      </c>
      <c r="J213" s="14">
        <v>0.42</v>
      </c>
      <c r="K213" s="14">
        <v>163.98</v>
      </c>
      <c r="L213" s="14">
        <v>11.64</v>
      </c>
      <c r="M213" s="14">
        <v>106.5</v>
      </c>
      <c r="N213" s="14">
        <v>0.48</v>
      </c>
    </row>
    <row r="214" spans="1:14" s="72" customFormat="1" ht="41.4">
      <c r="A214" s="58" t="s">
        <v>101</v>
      </c>
      <c r="B214" s="57" t="s">
        <v>102</v>
      </c>
      <c r="C214" s="57">
        <v>200</v>
      </c>
      <c r="D214" s="52">
        <v>3.55</v>
      </c>
      <c r="E214" s="52">
        <v>3.38</v>
      </c>
      <c r="F214" s="52">
        <v>24.9</v>
      </c>
      <c r="G214" s="52">
        <v>139</v>
      </c>
      <c r="H214" s="52">
        <v>0.02</v>
      </c>
      <c r="I214" s="52">
        <v>0.04</v>
      </c>
      <c r="J214" s="52">
        <v>1.3</v>
      </c>
      <c r="K214" s="52">
        <v>125.4</v>
      </c>
      <c r="L214" s="52">
        <v>14</v>
      </c>
      <c r="M214" s="52">
        <v>102</v>
      </c>
      <c r="N214" s="52">
        <v>0.46</v>
      </c>
    </row>
    <row r="215" spans="1:14" s="72" customFormat="1" ht="21">
      <c r="A215" s="49"/>
      <c r="B215" s="49" t="s">
        <v>134</v>
      </c>
      <c r="C215" s="58">
        <f t="shared" ref="C215:N215" si="30">SUM(C212:C214)</f>
        <v>450</v>
      </c>
      <c r="D215" s="49">
        <f t="shared" si="30"/>
        <v>20.61</v>
      </c>
      <c r="E215" s="49">
        <f t="shared" si="30"/>
        <v>20.63</v>
      </c>
      <c r="F215" s="49">
        <f t="shared" si="30"/>
        <v>118.4</v>
      </c>
      <c r="G215" s="49">
        <f t="shared" si="30"/>
        <v>562.21</v>
      </c>
      <c r="H215" s="49">
        <f t="shared" si="30"/>
        <v>0.05</v>
      </c>
      <c r="I215" s="49">
        <f t="shared" si="30"/>
        <v>0.22</v>
      </c>
      <c r="J215" s="49">
        <f t="shared" si="30"/>
        <v>2.9</v>
      </c>
      <c r="K215" s="49">
        <f t="shared" si="30"/>
        <v>421.65</v>
      </c>
      <c r="L215" s="49">
        <f t="shared" si="30"/>
        <v>95.45</v>
      </c>
      <c r="M215" s="49">
        <f t="shared" si="30"/>
        <v>437.31</v>
      </c>
      <c r="N215" s="49">
        <f t="shared" si="30"/>
        <v>4.0600000000000005</v>
      </c>
    </row>
    <row r="216" spans="1:14" s="72" customFormat="1" ht="21">
      <c r="A216" s="49"/>
      <c r="B216" s="50" t="s">
        <v>33</v>
      </c>
      <c r="C216" s="52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</row>
    <row r="217" spans="1:14" ht="21">
      <c r="A217" s="49" t="s">
        <v>199</v>
      </c>
      <c r="B217" s="62" t="s">
        <v>73</v>
      </c>
      <c r="C217" s="79">
        <v>200</v>
      </c>
      <c r="D217" s="49">
        <v>3</v>
      </c>
      <c r="E217" s="49">
        <v>1</v>
      </c>
      <c r="F217" s="49">
        <v>42</v>
      </c>
      <c r="G217" s="49">
        <v>192</v>
      </c>
      <c r="H217" s="61">
        <v>0</v>
      </c>
      <c r="I217" s="49">
        <v>0.08</v>
      </c>
      <c r="J217" s="49">
        <v>20</v>
      </c>
      <c r="K217" s="49">
        <v>16</v>
      </c>
      <c r="L217" s="49">
        <v>84</v>
      </c>
      <c r="M217" s="49">
        <v>56</v>
      </c>
      <c r="N217" s="49">
        <v>1.2</v>
      </c>
    </row>
    <row r="218" spans="1:14" ht="21">
      <c r="A218" s="49"/>
      <c r="B218" s="49" t="s">
        <v>35</v>
      </c>
      <c r="C218" s="140">
        <f t="shared" ref="C218:N218" si="31">SUM(C217:C217)</f>
        <v>200</v>
      </c>
      <c r="D218" s="57">
        <f t="shared" si="31"/>
        <v>3</v>
      </c>
      <c r="E218" s="57">
        <f t="shared" si="31"/>
        <v>1</v>
      </c>
      <c r="F218" s="57">
        <f t="shared" si="31"/>
        <v>42</v>
      </c>
      <c r="G218" s="57">
        <f t="shared" si="31"/>
        <v>192</v>
      </c>
      <c r="H218" s="57">
        <f t="shared" si="31"/>
        <v>0</v>
      </c>
      <c r="I218" s="57">
        <f t="shared" si="31"/>
        <v>0.08</v>
      </c>
      <c r="J218" s="57">
        <f t="shared" si="31"/>
        <v>20</v>
      </c>
      <c r="K218" s="57">
        <f t="shared" si="31"/>
        <v>16</v>
      </c>
      <c r="L218" s="57">
        <f t="shared" si="31"/>
        <v>84</v>
      </c>
      <c r="M218" s="57">
        <f t="shared" si="31"/>
        <v>56</v>
      </c>
      <c r="N218" s="57">
        <f t="shared" si="31"/>
        <v>1.2</v>
      </c>
    </row>
    <row r="219" spans="1:14" s="72" customFormat="1" ht="21">
      <c r="A219" s="49"/>
      <c r="B219" s="50" t="s">
        <v>36</v>
      </c>
      <c r="C219" s="51"/>
      <c r="D219" s="52"/>
      <c r="E219" s="52"/>
      <c r="F219" s="52"/>
      <c r="G219" s="52"/>
      <c r="H219" s="52"/>
      <c r="I219" s="52"/>
      <c r="J219" s="52"/>
      <c r="K219" s="52"/>
      <c r="L219" s="52"/>
      <c r="M219" s="56"/>
      <c r="N219" s="52"/>
    </row>
    <row r="220" spans="1:14" s="72" customFormat="1" ht="42.75" customHeight="1">
      <c r="A220" s="49" t="s">
        <v>117</v>
      </c>
      <c r="B220" s="86" t="s">
        <v>118</v>
      </c>
      <c r="C220" s="59" t="s">
        <v>192</v>
      </c>
      <c r="D220" s="65">
        <v>1.4</v>
      </c>
      <c r="E220" s="65">
        <v>3.9</v>
      </c>
      <c r="F220" s="65">
        <v>6.78</v>
      </c>
      <c r="G220" s="123">
        <v>67.8</v>
      </c>
      <c r="H220" s="65">
        <v>0</v>
      </c>
      <c r="I220" s="65">
        <v>0.05</v>
      </c>
      <c r="J220" s="123">
        <v>14.8</v>
      </c>
      <c r="K220" s="80">
        <v>34.659999999999997</v>
      </c>
      <c r="L220" s="80">
        <v>17.8</v>
      </c>
      <c r="M220" s="80">
        <v>38.1</v>
      </c>
      <c r="N220" s="65">
        <v>0.64</v>
      </c>
    </row>
    <row r="221" spans="1:14" s="72" customFormat="1" ht="21">
      <c r="A221" s="49" t="s">
        <v>155</v>
      </c>
      <c r="B221" s="65" t="s">
        <v>195</v>
      </c>
      <c r="C221" s="128" t="s">
        <v>214</v>
      </c>
      <c r="D221" s="65">
        <v>21.26</v>
      </c>
      <c r="E221" s="65">
        <v>17.940000000000001</v>
      </c>
      <c r="F221" s="65">
        <v>37.630000000000003</v>
      </c>
      <c r="G221" s="65">
        <v>396.6</v>
      </c>
      <c r="H221" s="65">
        <v>50.6</v>
      </c>
      <c r="I221" s="65">
        <v>0.06</v>
      </c>
      <c r="J221" s="65">
        <v>0.57999999999999996</v>
      </c>
      <c r="K221" s="80">
        <v>47.39</v>
      </c>
      <c r="L221" s="65">
        <v>48.9</v>
      </c>
      <c r="M221" s="65">
        <v>208.8</v>
      </c>
      <c r="N221" s="65">
        <v>2.2000000000000002</v>
      </c>
    </row>
    <row r="222" spans="1:14" s="72" customFormat="1" ht="20.399999999999999">
      <c r="A222" s="5" t="s">
        <v>202</v>
      </c>
      <c r="B222" s="38" t="s">
        <v>57</v>
      </c>
      <c r="C222" s="57">
        <v>60</v>
      </c>
      <c r="D222" s="52">
        <v>0.48</v>
      </c>
      <c r="E222" s="52">
        <v>0</v>
      </c>
      <c r="F222" s="52">
        <v>1</v>
      </c>
      <c r="G222" s="52">
        <v>7.8</v>
      </c>
      <c r="H222" s="53">
        <v>0</v>
      </c>
      <c r="I222" s="52">
        <v>0</v>
      </c>
      <c r="J222" s="52">
        <v>3</v>
      </c>
      <c r="K222" s="52">
        <v>13.8</v>
      </c>
      <c r="L222" s="52">
        <v>8.4</v>
      </c>
      <c r="M222" s="52">
        <v>14.4</v>
      </c>
      <c r="N222" s="52">
        <v>0.36</v>
      </c>
    </row>
    <row r="223" spans="1:14" s="72" customFormat="1" ht="24" customHeight="1">
      <c r="A223" s="5" t="s">
        <v>202</v>
      </c>
      <c r="B223" s="38" t="s">
        <v>58</v>
      </c>
      <c r="C223" s="57">
        <v>60</v>
      </c>
      <c r="D223" s="52">
        <v>0.66</v>
      </c>
      <c r="E223" s="52">
        <v>0</v>
      </c>
      <c r="F223" s="52">
        <v>0</v>
      </c>
      <c r="G223" s="52">
        <v>7.8</v>
      </c>
      <c r="H223" s="53">
        <v>0</v>
      </c>
      <c r="I223" s="52">
        <v>0</v>
      </c>
      <c r="J223" s="52">
        <v>6</v>
      </c>
      <c r="K223" s="52">
        <v>8.4</v>
      </c>
      <c r="L223" s="52">
        <v>12</v>
      </c>
      <c r="M223" s="52">
        <v>15.6</v>
      </c>
      <c r="N223" s="52">
        <v>0.54</v>
      </c>
    </row>
    <row r="224" spans="1:14" s="72" customFormat="1" ht="21">
      <c r="A224" s="49" t="s">
        <v>30</v>
      </c>
      <c r="B224" s="17" t="s">
        <v>43</v>
      </c>
      <c r="C224" s="57">
        <v>40</v>
      </c>
      <c r="D224" s="52">
        <v>3</v>
      </c>
      <c r="E224" s="52">
        <f>1.2*C224/100</f>
        <v>0.48</v>
      </c>
      <c r="F224" s="52">
        <f>34.2*C224/100</f>
        <v>13.68</v>
      </c>
      <c r="G224" s="64">
        <f>181*C224/100</f>
        <v>72.400000000000006</v>
      </c>
      <c r="H224" s="52">
        <v>0</v>
      </c>
      <c r="I224" s="52">
        <f>0.11*C224/100</f>
        <v>4.4000000000000004E-2</v>
      </c>
      <c r="J224" s="64">
        <v>0</v>
      </c>
      <c r="K224" s="56">
        <f>34*C224/100</f>
        <v>13.6</v>
      </c>
      <c r="L224" s="56">
        <f>41*C224/100</f>
        <v>16.399999999999999</v>
      </c>
      <c r="M224" s="56">
        <f>120*C224/100</f>
        <v>48</v>
      </c>
      <c r="N224" s="52">
        <f>2.3*C224/100</f>
        <v>0.92</v>
      </c>
    </row>
    <row r="225" spans="1:14" s="72" customFormat="1" ht="21">
      <c r="A225" s="49" t="s">
        <v>30</v>
      </c>
      <c r="B225" s="54" t="s">
        <v>44</v>
      </c>
      <c r="C225" s="57">
        <v>80</v>
      </c>
      <c r="D225" s="52">
        <f>7.7*C225/100</f>
        <v>6.16</v>
      </c>
      <c r="E225" s="52">
        <f>3*C225/100</f>
        <v>2.4</v>
      </c>
      <c r="F225" s="52">
        <f>49.8*C225/100</f>
        <v>39.840000000000003</v>
      </c>
      <c r="G225" s="64">
        <f>262*C225/100</f>
        <v>209.6</v>
      </c>
      <c r="H225" s="52">
        <v>0</v>
      </c>
      <c r="I225" s="52">
        <f>0.16*C225/100</f>
        <v>0.128</v>
      </c>
      <c r="J225" s="52">
        <v>0</v>
      </c>
      <c r="K225" s="52">
        <f>26*C225/100</f>
        <v>20.8</v>
      </c>
      <c r="L225" s="52">
        <f>35*C225/100</f>
        <v>28</v>
      </c>
      <c r="M225" s="52">
        <f>83*C225/100</f>
        <v>66.400000000000006</v>
      </c>
      <c r="N225" s="52">
        <f>1.6*C225/100</f>
        <v>1.28</v>
      </c>
    </row>
    <row r="226" spans="1:14" s="72" customFormat="1" ht="41.4">
      <c r="A226" s="121" t="s">
        <v>41</v>
      </c>
      <c r="B226" s="83" t="s">
        <v>42</v>
      </c>
      <c r="C226" s="83">
        <v>200</v>
      </c>
      <c r="D226" s="84">
        <v>0.8</v>
      </c>
      <c r="E226" s="84">
        <v>0</v>
      </c>
      <c r="F226" s="84">
        <v>19.98</v>
      </c>
      <c r="G226" s="84">
        <v>104</v>
      </c>
      <c r="H226" s="84">
        <v>0</v>
      </c>
      <c r="I226" s="84">
        <v>0</v>
      </c>
      <c r="J226" s="84">
        <v>0.24</v>
      </c>
      <c r="K226" s="84">
        <v>0.4</v>
      </c>
      <c r="L226" s="84">
        <v>0</v>
      </c>
      <c r="M226" s="84">
        <v>0</v>
      </c>
      <c r="N226" s="84">
        <v>0.03</v>
      </c>
    </row>
    <row r="227" spans="1:14" s="72" customFormat="1" ht="21">
      <c r="A227" s="49"/>
      <c r="B227" s="49" t="s">
        <v>45</v>
      </c>
      <c r="C227" s="58">
        <v>869</v>
      </c>
      <c r="D227" s="49">
        <f t="shared" ref="D227:N227" si="32">SUM(D220:D226)</f>
        <v>33.76</v>
      </c>
      <c r="E227" s="49">
        <f t="shared" si="32"/>
        <v>24.72</v>
      </c>
      <c r="F227" s="49">
        <f t="shared" si="32"/>
        <v>118.91000000000001</v>
      </c>
      <c r="G227" s="49">
        <f t="shared" si="32"/>
        <v>866.00000000000011</v>
      </c>
      <c r="H227" s="49">
        <f t="shared" si="32"/>
        <v>50.6</v>
      </c>
      <c r="I227" s="49">
        <f t="shared" si="32"/>
        <v>0.28200000000000003</v>
      </c>
      <c r="J227" s="49">
        <f t="shared" si="32"/>
        <v>24.62</v>
      </c>
      <c r="K227" s="49">
        <f t="shared" si="32"/>
        <v>139.05000000000001</v>
      </c>
      <c r="L227" s="49">
        <f t="shared" si="32"/>
        <v>131.5</v>
      </c>
      <c r="M227" s="49">
        <f t="shared" si="32"/>
        <v>391.30000000000007</v>
      </c>
      <c r="N227" s="49">
        <f t="shared" si="32"/>
        <v>5.9700000000000006</v>
      </c>
    </row>
    <row r="228" spans="1:14" s="72" customFormat="1" ht="21">
      <c r="A228" s="49"/>
      <c r="B228" s="50" t="s">
        <v>46</v>
      </c>
      <c r="C228" s="51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</row>
    <row r="229" spans="1:14" s="72" customFormat="1" ht="21">
      <c r="A229" s="49" t="s">
        <v>85</v>
      </c>
      <c r="B229" s="54" t="s">
        <v>86</v>
      </c>
      <c r="C229" s="57">
        <v>100</v>
      </c>
      <c r="D229" s="65">
        <v>7.28</v>
      </c>
      <c r="E229" s="65">
        <v>12.52</v>
      </c>
      <c r="F229" s="65">
        <v>53.92</v>
      </c>
      <c r="G229" s="65">
        <v>358</v>
      </c>
      <c r="H229" s="65">
        <v>4</v>
      </c>
      <c r="I229" s="65">
        <v>4.7</v>
      </c>
      <c r="J229" s="65">
        <v>0</v>
      </c>
      <c r="K229" s="65">
        <v>19.8</v>
      </c>
      <c r="L229" s="65">
        <v>27.4</v>
      </c>
      <c r="M229" s="65">
        <v>70</v>
      </c>
      <c r="N229" s="65">
        <v>1.3</v>
      </c>
    </row>
    <row r="230" spans="1:14" s="72" customFormat="1" ht="80.25" customHeight="1">
      <c r="A230" s="49" t="s">
        <v>30</v>
      </c>
      <c r="B230" s="131" t="s">
        <v>157</v>
      </c>
      <c r="C230" s="132">
        <v>200</v>
      </c>
      <c r="D230" s="133">
        <v>5.6</v>
      </c>
      <c r="E230" s="133">
        <v>6.4</v>
      </c>
      <c r="F230" s="133">
        <v>9.4</v>
      </c>
      <c r="G230" s="133">
        <v>116</v>
      </c>
      <c r="H230" s="134">
        <v>0.04</v>
      </c>
      <c r="I230" s="135">
        <v>0.08</v>
      </c>
      <c r="J230" s="65">
        <v>2.6</v>
      </c>
      <c r="K230" s="65">
        <v>240</v>
      </c>
      <c r="L230" s="65">
        <v>28</v>
      </c>
      <c r="M230" s="65">
        <v>180</v>
      </c>
      <c r="N230" s="65">
        <v>0.2</v>
      </c>
    </row>
    <row r="231" spans="1:14" s="72" customFormat="1" ht="21">
      <c r="A231" s="49"/>
      <c r="B231" s="49" t="s">
        <v>51</v>
      </c>
      <c r="C231" s="58">
        <f>SUM(C229:C230)</f>
        <v>300</v>
      </c>
      <c r="D231" s="49">
        <f>SUM(D229:D230)</f>
        <v>12.879999999999999</v>
      </c>
      <c r="E231" s="49">
        <f t="shared" ref="E231:N231" si="33">SUM(E229:E230)</f>
        <v>18.920000000000002</v>
      </c>
      <c r="F231" s="49">
        <f t="shared" si="33"/>
        <v>63.32</v>
      </c>
      <c r="G231" s="49">
        <f t="shared" si="33"/>
        <v>474</v>
      </c>
      <c r="H231" s="49">
        <f t="shared" si="33"/>
        <v>4.04</v>
      </c>
      <c r="I231" s="49">
        <f t="shared" si="33"/>
        <v>4.78</v>
      </c>
      <c r="J231" s="49">
        <f t="shared" si="33"/>
        <v>2.6</v>
      </c>
      <c r="K231" s="49">
        <f t="shared" si="33"/>
        <v>259.8</v>
      </c>
      <c r="L231" s="49">
        <f t="shared" si="33"/>
        <v>55.4</v>
      </c>
      <c r="M231" s="49">
        <f t="shared" si="33"/>
        <v>250</v>
      </c>
      <c r="N231" s="49">
        <f t="shared" si="33"/>
        <v>1.5</v>
      </c>
    </row>
    <row r="232" spans="1:14" s="72" customFormat="1" ht="21">
      <c r="A232" s="49"/>
      <c r="B232" s="66" t="s">
        <v>52</v>
      </c>
      <c r="C232" s="67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</row>
    <row r="233" spans="1:14" ht="21">
      <c r="A233" s="136" t="s">
        <v>219</v>
      </c>
      <c r="B233" s="137" t="s">
        <v>158</v>
      </c>
      <c r="C233" s="138" t="s">
        <v>159</v>
      </c>
      <c r="D233" s="138">
        <v>16.600000000000001</v>
      </c>
      <c r="E233" s="138">
        <v>17.02</v>
      </c>
      <c r="F233" s="138">
        <v>0</v>
      </c>
      <c r="G233" s="138">
        <v>221</v>
      </c>
      <c r="H233" s="138">
        <v>18</v>
      </c>
      <c r="I233" s="49">
        <v>5.8000000000000003E-2</v>
      </c>
      <c r="J233" s="49">
        <v>0.28000000000000003</v>
      </c>
      <c r="K233" s="49">
        <v>52.8</v>
      </c>
      <c r="L233" s="49">
        <v>26.1</v>
      </c>
      <c r="M233" s="49">
        <v>243.6</v>
      </c>
      <c r="N233" s="49">
        <v>0.87</v>
      </c>
    </row>
    <row r="234" spans="1:14" ht="21">
      <c r="A234" s="136" t="s">
        <v>138</v>
      </c>
      <c r="B234" s="137" t="s">
        <v>139</v>
      </c>
      <c r="C234" s="82">
        <v>200</v>
      </c>
      <c r="D234" s="65">
        <v>3.88</v>
      </c>
      <c r="E234" s="65">
        <v>5.53</v>
      </c>
      <c r="F234" s="65">
        <v>30.13</v>
      </c>
      <c r="G234" s="65">
        <v>182.5</v>
      </c>
      <c r="H234" s="78">
        <v>25</v>
      </c>
      <c r="I234" s="65">
        <v>0.22</v>
      </c>
      <c r="J234" s="65">
        <v>27.5</v>
      </c>
      <c r="K234" s="65">
        <v>20.399999999999999</v>
      </c>
      <c r="L234" s="65">
        <v>38.5</v>
      </c>
      <c r="M234" s="65">
        <v>104.5</v>
      </c>
      <c r="N234" s="65">
        <v>1.7</v>
      </c>
    </row>
    <row r="235" spans="1:14" s="72" customFormat="1" ht="41.4">
      <c r="A235" s="49" t="s">
        <v>206</v>
      </c>
      <c r="B235" s="86" t="s">
        <v>160</v>
      </c>
      <c r="C235" s="70">
        <v>60</v>
      </c>
      <c r="D235" s="65">
        <v>1.3740000000000001</v>
      </c>
      <c r="E235" s="65">
        <v>0.73199999999999998</v>
      </c>
      <c r="F235" s="65">
        <v>3.44</v>
      </c>
      <c r="G235" s="65">
        <v>40.200000000000003</v>
      </c>
      <c r="H235" s="78">
        <v>0.12</v>
      </c>
      <c r="I235" s="65">
        <v>0</v>
      </c>
      <c r="J235" s="65">
        <v>1.08</v>
      </c>
      <c r="K235" s="65">
        <v>1.8</v>
      </c>
      <c r="L235" s="65">
        <v>7.8</v>
      </c>
      <c r="M235" s="65">
        <v>27.6</v>
      </c>
      <c r="N235" s="65">
        <v>0.18</v>
      </c>
    </row>
    <row r="236" spans="1:14" s="72" customFormat="1" ht="21">
      <c r="A236" s="49" t="s">
        <v>30</v>
      </c>
      <c r="B236" s="54" t="s">
        <v>44</v>
      </c>
      <c r="C236" s="57">
        <v>50</v>
      </c>
      <c r="D236" s="52">
        <f>7.7*C236/100</f>
        <v>3.85</v>
      </c>
      <c r="E236" s="52">
        <f>3*C236/100</f>
        <v>1.5</v>
      </c>
      <c r="F236" s="52">
        <f>49.8*C236/100</f>
        <v>24.9</v>
      </c>
      <c r="G236" s="52">
        <f>262*C236/100</f>
        <v>131</v>
      </c>
      <c r="H236" s="52">
        <v>0</v>
      </c>
      <c r="I236" s="52">
        <f>0.16*C236/100</f>
        <v>0.08</v>
      </c>
      <c r="J236" s="52">
        <v>0</v>
      </c>
      <c r="K236" s="52">
        <f>26*C236/100</f>
        <v>13</v>
      </c>
      <c r="L236" s="52">
        <f>35*C236/100</f>
        <v>17.5</v>
      </c>
      <c r="M236" s="52">
        <f>83*C236/100</f>
        <v>41.5</v>
      </c>
      <c r="N236" s="52">
        <f>1.6*C236/100</f>
        <v>0.8</v>
      </c>
    </row>
    <row r="237" spans="1:14" s="72" customFormat="1" ht="21">
      <c r="A237" s="49" t="s">
        <v>30</v>
      </c>
      <c r="B237" s="17" t="s">
        <v>43</v>
      </c>
      <c r="C237" s="57">
        <v>40</v>
      </c>
      <c r="D237" s="52">
        <v>3</v>
      </c>
      <c r="E237" s="52">
        <f>1.2*C237/100</f>
        <v>0.48</v>
      </c>
      <c r="F237" s="52">
        <f>34.2*C237/100</f>
        <v>13.68</v>
      </c>
      <c r="G237" s="52">
        <f>181*C237/100</f>
        <v>72.400000000000006</v>
      </c>
      <c r="H237" s="52">
        <v>0</v>
      </c>
      <c r="I237" s="52">
        <f>0.11*C237/100</f>
        <v>4.4000000000000004E-2</v>
      </c>
      <c r="J237" s="52">
        <v>0</v>
      </c>
      <c r="K237" s="52">
        <f>34*C237/100</f>
        <v>13.6</v>
      </c>
      <c r="L237" s="52">
        <f>41*C237/100</f>
        <v>16.399999999999999</v>
      </c>
      <c r="M237" s="52">
        <f>120*C237/100</f>
        <v>48</v>
      </c>
      <c r="N237" s="52">
        <f>2.3*C237/100</f>
        <v>0.92</v>
      </c>
    </row>
    <row r="238" spans="1:14" s="72" customFormat="1" ht="36.75" customHeight="1">
      <c r="A238" s="49" t="s">
        <v>87</v>
      </c>
      <c r="B238" s="54" t="s">
        <v>88</v>
      </c>
      <c r="C238" s="57">
        <v>200</v>
      </c>
      <c r="D238" s="65">
        <v>0.7</v>
      </c>
      <c r="E238" s="65">
        <v>0.3</v>
      </c>
      <c r="F238" s="65">
        <v>20.7</v>
      </c>
      <c r="G238" s="65">
        <v>87.8</v>
      </c>
      <c r="H238" s="65">
        <v>0</v>
      </c>
      <c r="I238" s="65">
        <v>0.01</v>
      </c>
      <c r="J238" s="65">
        <v>100</v>
      </c>
      <c r="K238" s="65">
        <v>21.3</v>
      </c>
      <c r="L238" s="65">
        <v>3.4</v>
      </c>
      <c r="M238" s="80">
        <v>3.4</v>
      </c>
      <c r="N238" s="65">
        <v>0.63</v>
      </c>
    </row>
    <row r="239" spans="1:14" s="72" customFormat="1" ht="21">
      <c r="A239" s="49"/>
      <c r="B239" s="49" t="s">
        <v>146</v>
      </c>
      <c r="C239" s="58">
        <v>672</v>
      </c>
      <c r="D239" s="58">
        <f t="shared" ref="D239:N239" si="34">SUM(D233:D238)</f>
        <v>29.404</v>
      </c>
      <c r="E239" s="58">
        <f t="shared" si="34"/>
        <v>25.562000000000001</v>
      </c>
      <c r="F239" s="58">
        <f t="shared" si="34"/>
        <v>92.850000000000009</v>
      </c>
      <c r="G239" s="58">
        <f t="shared" si="34"/>
        <v>734.9</v>
      </c>
      <c r="H239" s="58">
        <f t="shared" si="34"/>
        <v>43.12</v>
      </c>
      <c r="I239" s="58">
        <f t="shared" si="34"/>
        <v>0.41200000000000003</v>
      </c>
      <c r="J239" s="58">
        <f t="shared" si="34"/>
        <v>128.86000000000001</v>
      </c>
      <c r="K239" s="58">
        <f t="shared" si="34"/>
        <v>122.89999999999998</v>
      </c>
      <c r="L239" s="58">
        <f t="shared" si="34"/>
        <v>109.69999999999999</v>
      </c>
      <c r="M239" s="58">
        <f t="shared" si="34"/>
        <v>468.6</v>
      </c>
      <c r="N239" s="58">
        <f t="shared" si="34"/>
        <v>5.0999999999999996</v>
      </c>
    </row>
    <row r="240" spans="1:14" ht="21">
      <c r="A240" s="49"/>
      <c r="B240" s="73" t="s">
        <v>63</v>
      </c>
      <c r="C240" s="52"/>
      <c r="D240" s="49"/>
      <c r="E240" s="49"/>
      <c r="F240" s="49"/>
      <c r="G240" s="49"/>
      <c r="H240" s="61"/>
      <c r="I240" s="49"/>
      <c r="J240" s="49"/>
      <c r="K240" s="49"/>
      <c r="L240" s="49"/>
      <c r="M240" s="49"/>
      <c r="N240" s="49"/>
    </row>
    <row r="241" spans="1:14" s="72" customFormat="1" ht="41.4">
      <c r="A241" s="49" t="s">
        <v>96</v>
      </c>
      <c r="B241" s="54" t="s">
        <v>97</v>
      </c>
      <c r="C241" s="57">
        <v>200</v>
      </c>
      <c r="D241" s="65">
        <v>1.8</v>
      </c>
      <c r="E241" s="65">
        <v>5</v>
      </c>
      <c r="F241" s="65">
        <v>8.4</v>
      </c>
      <c r="G241" s="65">
        <v>101.3</v>
      </c>
      <c r="H241" s="65">
        <v>4</v>
      </c>
      <c r="I241" s="65">
        <v>0.04</v>
      </c>
      <c r="J241" s="65">
        <v>0.6</v>
      </c>
      <c r="K241" s="65">
        <v>248</v>
      </c>
      <c r="L241" s="65">
        <v>28</v>
      </c>
      <c r="M241" s="65">
        <v>184</v>
      </c>
      <c r="N241" s="65">
        <v>0.2</v>
      </c>
    </row>
    <row r="242" spans="1:14" ht="21">
      <c r="A242" s="49"/>
      <c r="B242" s="49" t="s">
        <v>65</v>
      </c>
      <c r="C242" s="57">
        <v>200</v>
      </c>
      <c r="D242" s="65">
        <v>1.8</v>
      </c>
      <c r="E242" s="65">
        <v>5</v>
      </c>
      <c r="F242" s="65">
        <v>8.4</v>
      </c>
      <c r="G242" s="65">
        <v>101.3</v>
      </c>
      <c r="H242" s="65">
        <v>4</v>
      </c>
      <c r="I242" s="65">
        <v>0.04</v>
      </c>
      <c r="J242" s="65">
        <v>0.6</v>
      </c>
      <c r="K242" s="65">
        <v>248</v>
      </c>
      <c r="L242" s="65">
        <v>28</v>
      </c>
      <c r="M242" s="65">
        <v>184</v>
      </c>
      <c r="N242" s="65">
        <v>0.2</v>
      </c>
    </row>
    <row r="243" spans="1:14" s="72" customFormat="1" ht="21">
      <c r="A243" s="49"/>
      <c r="B243" s="54"/>
      <c r="C243" s="57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</row>
    <row r="244" spans="1:14" s="72" customFormat="1" ht="21">
      <c r="A244" s="49"/>
      <c r="B244" s="49" t="s">
        <v>66</v>
      </c>
      <c r="C244" s="58">
        <f t="shared" ref="C244:N244" si="35">SUM(C215+C218+C227+C231+C239+C242)</f>
        <v>2691</v>
      </c>
      <c r="D244" s="58">
        <f t="shared" si="35"/>
        <v>101.45399999999999</v>
      </c>
      <c r="E244" s="58">
        <f t="shared" si="35"/>
        <v>95.831999999999994</v>
      </c>
      <c r="F244" s="58">
        <f t="shared" si="35"/>
        <v>443.88</v>
      </c>
      <c r="G244" s="58">
        <f t="shared" si="35"/>
        <v>2930.4100000000003</v>
      </c>
      <c r="H244" s="58">
        <f t="shared" si="35"/>
        <v>101.81</v>
      </c>
      <c r="I244" s="58">
        <f t="shared" si="35"/>
        <v>5.8140000000000001</v>
      </c>
      <c r="J244" s="58">
        <f t="shared" si="35"/>
        <v>179.58</v>
      </c>
      <c r="K244" s="58">
        <f t="shared" si="35"/>
        <v>1207.4000000000001</v>
      </c>
      <c r="L244" s="58">
        <f t="shared" si="35"/>
        <v>504.04999999999995</v>
      </c>
      <c r="M244" s="58">
        <f t="shared" si="35"/>
        <v>1787.21</v>
      </c>
      <c r="N244" s="58">
        <f t="shared" si="35"/>
        <v>18.029999999999998</v>
      </c>
    </row>
    <row r="245" spans="1:14" s="72" customFormat="1" ht="21">
      <c r="A245" s="49"/>
      <c r="B245" s="120"/>
      <c r="C245" s="57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</row>
    <row r="246" spans="1:14" ht="20.399999999999999">
      <c r="A246" s="343" t="s">
        <v>4</v>
      </c>
      <c r="B246" s="346" t="s">
        <v>5</v>
      </c>
      <c r="C246" s="349" t="s">
        <v>6</v>
      </c>
      <c r="D246" s="352" t="s">
        <v>7</v>
      </c>
      <c r="E246" s="353"/>
      <c r="F246" s="354"/>
      <c r="G246" s="346" t="s">
        <v>8</v>
      </c>
      <c r="H246" s="355" t="s">
        <v>9</v>
      </c>
      <c r="I246" s="356"/>
      <c r="J246" s="357"/>
      <c r="K246" s="356" t="s">
        <v>10</v>
      </c>
      <c r="L246" s="356"/>
      <c r="M246" s="356"/>
      <c r="N246" s="357"/>
    </row>
    <row r="247" spans="1:14">
      <c r="A247" s="344"/>
      <c r="B247" s="347"/>
      <c r="C247" s="350"/>
      <c r="D247" s="361" t="s">
        <v>11</v>
      </c>
      <c r="E247" s="361" t="s">
        <v>12</v>
      </c>
      <c r="F247" s="362" t="s">
        <v>13</v>
      </c>
      <c r="G247" s="347"/>
      <c r="H247" s="358"/>
      <c r="I247" s="359"/>
      <c r="J247" s="360"/>
      <c r="K247" s="359"/>
      <c r="L247" s="359"/>
      <c r="M247" s="359"/>
      <c r="N247" s="360"/>
    </row>
    <row r="248" spans="1:14" ht="24" customHeight="1">
      <c r="A248" s="345"/>
      <c r="B248" s="348"/>
      <c r="C248" s="351"/>
      <c r="D248" s="361"/>
      <c r="E248" s="361"/>
      <c r="F248" s="362"/>
      <c r="G248" s="348"/>
      <c r="H248" s="45" t="s">
        <v>14</v>
      </c>
      <c r="I248" s="46" t="s">
        <v>15</v>
      </c>
      <c r="J248" s="46" t="s">
        <v>16</v>
      </c>
      <c r="K248" s="46" t="s">
        <v>17</v>
      </c>
      <c r="L248" s="46" t="s">
        <v>18</v>
      </c>
      <c r="M248" s="46" t="s">
        <v>19</v>
      </c>
      <c r="N248" s="46" t="s">
        <v>20</v>
      </c>
    </row>
    <row r="249" spans="1:14" ht="20.25" customHeight="1">
      <c r="A249" s="185"/>
      <c r="B249" s="47" t="s">
        <v>152</v>
      </c>
      <c r="C249" s="48"/>
      <c r="D249" s="183"/>
      <c r="E249" s="183"/>
      <c r="F249" s="184"/>
      <c r="G249" s="186"/>
      <c r="H249" s="45"/>
      <c r="I249" s="46"/>
      <c r="J249" s="46"/>
      <c r="K249" s="46"/>
      <c r="L249" s="46"/>
      <c r="M249" s="46"/>
      <c r="N249" s="46"/>
    </row>
    <row r="250" spans="1:14" s="72" customFormat="1" ht="20.25" customHeight="1">
      <c r="A250" s="49"/>
      <c r="B250" s="66" t="s">
        <v>196</v>
      </c>
      <c r="C250" s="67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</row>
    <row r="251" spans="1:14" s="72" customFormat="1" ht="20.25" customHeight="1">
      <c r="A251" s="49"/>
      <c r="B251" s="50" t="s">
        <v>68</v>
      </c>
      <c r="C251" s="51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</row>
    <row r="252" spans="1:14" s="72" customFormat="1" ht="20.25" customHeight="1">
      <c r="A252" s="58" t="s">
        <v>147</v>
      </c>
      <c r="B252" s="122" t="s">
        <v>148</v>
      </c>
      <c r="C252" s="128" t="s">
        <v>197</v>
      </c>
      <c r="D252" s="65">
        <v>17.07</v>
      </c>
      <c r="E252" s="65">
        <v>31.68</v>
      </c>
      <c r="F252" s="65">
        <v>2.67</v>
      </c>
      <c r="G252" s="65">
        <v>364.44</v>
      </c>
      <c r="H252" s="80">
        <v>396.44</v>
      </c>
      <c r="I252" s="65">
        <v>0.107</v>
      </c>
      <c r="J252" s="65">
        <v>0.32</v>
      </c>
      <c r="K252" s="65">
        <v>282.13</v>
      </c>
      <c r="L252" s="65">
        <v>24.89</v>
      </c>
      <c r="M252" s="65">
        <v>338.13</v>
      </c>
      <c r="N252" s="65">
        <v>2.84</v>
      </c>
    </row>
    <row r="253" spans="1:14" ht="20.25" customHeight="1">
      <c r="A253" s="49" t="s">
        <v>30</v>
      </c>
      <c r="B253" s="57" t="s">
        <v>3</v>
      </c>
      <c r="C253" s="70">
        <v>60</v>
      </c>
      <c r="D253" s="65">
        <v>1.02</v>
      </c>
      <c r="E253" s="65">
        <v>5.34</v>
      </c>
      <c r="F253" s="65">
        <v>4.5</v>
      </c>
      <c r="G253" s="65">
        <v>71.400000000000006</v>
      </c>
      <c r="H253" s="78">
        <v>0</v>
      </c>
      <c r="I253" s="65">
        <v>0</v>
      </c>
      <c r="J253" s="65">
        <v>4.2</v>
      </c>
      <c r="K253" s="65">
        <v>24.6</v>
      </c>
      <c r="L253" s="65">
        <v>9</v>
      </c>
      <c r="M253" s="65">
        <v>22.2</v>
      </c>
      <c r="N253" s="65">
        <v>0.42</v>
      </c>
    </row>
    <row r="254" spans="1:14" ht="36" customHeight="1">
      <c r="A254" s="58" t="s">
        <v>208</v>
      </c>
      <c r="B254" s="54" t="s">
        <v>72</v>
      </c>
      <c r="C254" s="55">
        <v>20</v>
      </c>
      <c r="D254" s="65">
        <v>0</v>
      </c>
      <c r="E254" s="65">
        <v>14.4</v>
      </c>
      <c r="F254" s="65">
        <v>0.26</v>
      </c>
      <c r="G254" s="65">
        <v>132.19999999999999</v>
      </c>
      <c r="H254" s="78">
        <v>0.1</v>
      </c>
      <c r="I254" s="65">
        <v>0</v>
      </c>
      <c r="J254" s="65">
        <v>0</v>
      </c>
      <c r="K254" s="65">
        <v>4.4000000000000004</v>
      </c>
      <c r="L254" s="65">
        <v>0.6</v>
      </c>
      <c r="M254" s="65">
        <v>3.8</v>
      </c>
      <c r="N254" s="65">
        <v>0.04</v>
      </c>
    </row>
    <row r="255" spans="1:14" s="72" customFormat="1" ht="20.25" customHeight="1">
      <c r="A255" s="58" t="s">
        <v>30</v>
      </c>
      <c r="B255" s="54" t="s">
        <v>31</v>
      </c>
      <c r="C255" s="57">
        <v>30</v>
      </c>
      <c r="D255" s="52">
        <f>7.7*C255/100</f>
        <v>2.31</v>
      </c>
      <c r="E255" s="52">
        <f>3*C255/100</f>
        <v>0.9</v>
      </c>
      <c r="F255" s="52">
        <f>49.8*C255/100</f>
        <v>14.94</v>
      </c>
      <c r="G255" s="52">
        <f>262*C255/100</f>
        <v>78.599999999999994</v>
      </c>
      <c r="H255" s="52">
        <v>0</v>
      </c>
      <c r="I255" s="52">
        <f>0.16*C255/100</f>
        <v>4.8000000000000001E-2</v>
      </c>
      <c r="J255" s="52">
        <v>0</v>
      </c>
      <c r="K255" s="52">
        <f>26*C255/100</f>
        <v>7.8</v>
      </c>
      <c r="L255" s="52">
        <f>35*C255/100</f>
        <v>10.5</v>
      </c>
      <c r="M255" s="52">
        <f>83*C255/100</f>
        <v>24.9</v>
      </c>
      <c r="N255" s="52">
        <f>1.6*C255/100</f>
        <v>0.48</v>
      </c>
    </row>
    <row r="256" spans="1:14" s="72" customFormat="1" ht="20.25" customHeight="1">
      <c r="A256" s="49" t="s">
        <v>59</v>
      </c>
      <c r="B256" s="54" t="s">
        <v>60</v>
      </c>
      <c r="C256" s="59" t="s">
        <v>61</v>
      </c>
      <c r="D256" s="65">
        <v>0</v>
      </c>
      <c r="E256" s="65">
        <v>0</v>
      </c>
      <c r="F256" s="65">
        <v>11.3</v>
      </c>
      <c r="G256" s="65">
        <v>45.6</v>
      </c>
      <c r="H256" s="65">
        <v>0</v>
      </c>
      <c r="I256" s="65">
        <v>0</v>
      </c>
      <c r="J256" s="65">
        <v>3.1</v>
      </c>
      <c r="K256" s="65">
        <v>14.2</v>
      </c>
      <c r="L256" s="65">
        <v>2.4</v>
      </c>
      <c r="M256" s="80">
        <v>4.4000000000000004</v>
      </c>
      <c r="N256" s="65">
        <v>0.36</v>
      </c>
    </row>
    <row r="257" spans="1:14" s="72" customFormat="1" ht="20.25" customHeight="1">
      <c r="A257" s="49"/>
      <c r="B257" s="49" t="s">
        <v>134</v>
      </c>
      <c r="C257" s="52">
        <v>502</v>
      </c>
      <c r="D257" s="49">
        <f t="shared" ref="D257:N257" si="36">SUM(D252:D256)</f>
        <v>20.399999999999999</v>
      </c>
      <c r="E257" s="49">
        <f t="shared" si="36"/>
        <v>52.319999999999993</v>
      </c>
      <c r="F257" s="49">
        <f t="shared" si="36"/>
        <v>33.67</v>
      </c>
      <c r="G257" s="49">
        <f t="shared" si="36"/>
        <v>692.24</v>
      </c>
      <c r="H257" s="49">
        <f t="shared" si="36"/>
        <v>396.54</v>
      </c>
      <c r="I257" s="49">
        <f t="shared" si="36"/>
        <v>0.155</v>
      </c>
      <c r="J257" s="49">
        <f t="shared" si="36"/>
        <v>7.620000000000001</v>
      </c>
      <c r="K257" s="49">
        <f t="shared" si="36"/>
        <v>333.13</v>
      </c>
      <c r="L257" s="49">
        <f t="shared" si="36"/>
        <v>47.39</v>
      </c>
      <c r="M257" s="49">
        <f t="shared" si="36"/>
        <v>393.42999999999995</v>
      </c>
      <c r="N257" s="49">
        <f t="shared" si="36"/>
        <v>4.1399999999999997</v>
      </c>
    </row>
    <row r="258" spans="1:14" s="72" customFormat="1" ht="20.25" customHeight="1">
      <c r="A258" s="49"/>
      <c r="B258" s="50" t="s">
        <v>33</v>
      </c>
      <c r="C258" s="52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</row>
    <row r="259" spans="1:14" ht="20.25" customHeight="1">
      <c r="A259" s="49" t="s">
        <v>199</v>
      </c>
      <c r="B259" s="62" t="s">
        <v>104</v>
      </c>
      <c r="C259" s="79">
        <v>200</v>
      </c>
      <c r="D259" s="49">
        <v>1.8</v>
      </c>
      <c r="E259" s="49">
        <v>0</v>
      </c>
      <c r="F259" s="49">
        <v>16.2</v>
      </c>
      <c r="G259" s="49">
        <v>86</v>
      </c>
      <c r="H259" s="61">
        <v>0</v>
      </c>
      <c r="I259" s="49">
        <v>0</v>
      </c>
      <c r="J259" s="49">
        <v>120</v>
      </c>
      <c r="K259" s="49">
        <v>68</v>
      </c>
      <c r="L259" s="49">
        <v>26</v>
      </c>
      <c r="M259" s="49">
        <v>46</v>
      </c>
      <c r="N259" s="49">
        <v>0.6</v>
      </c>
    </row>
    <row r="260" spans="1:14" ht="20.25" customHeight="1">
      <c r="A260" s="49"/>
      <c r="B260" s="49" t="s">
        <v>105</v>
      </c>
      <c r="C260" s="57">
        <f t="shared" ref="C260:N260" si="37">SUM(C259:C259)</f>
        <v>200</v>
      </c>
      <c r="D260" s="57">
        <f t="shared" si="37"/>
        <v>1.8</v>
      </c>
      <c r="E260" s="57">
        <f t="shared" si="37"/>
        <v>0</v>
      </c>
      <c r="F260" s="57">
        <f t="shared" si="37"/>
        <v>16.2</v>
      </c>
      <c r="G260" s="57">
        <f t="shared" si="37"/>
        <v>86</v>
      </c>
      <c r="H260" s="57">
        <f t="shared" si="37"/>
        <v>0</v>
      </c>
      <c r="I260" s="57">
        <f t="shared" si="37"/>
        <v>0</v>
      </c>
      <c r="J260" s="57">
        <f t="shared" si="37"/>
        <v>120</v>
      </c>
      <c r="K260" s="57">
        <f t="shared" si="37"/>
        <v>68</v>
      </c>
      <c r="L260" s="57">
        <f t="shared" si="37"/>
        <v>26</v>
      </c>
      <c r="M260" s="57">
        <f t="shared" si="37"/>
        <v>46</v>
      </c>
      <c r="N260" s="57">
        <f t="shared" si="37"/>
        <v>0.6</v>
      </c>
    </row>
    <row r="261" spans="1:14" s="72" customFormat="1" ht="20.25" customHeight="1">
      <c r="A261" s="49"/>
      <c r="B261" s="50" t="s">
        <v>36</v>
      </c>
      <c r="C261" s="51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</row>
    <row r="262" spans="1:14" s="72" customFormat="1" ht="20.25" customHeight="1">
      <c r="A262" s="49" t="s">
        <v>37</v>
      </c>
      <c r="B262" s="54" t="s">
        <v>38</v>
      </c>
      <c r="C262" s="57">
        <v>200</v>
      </c>
      <c r="D262" s="65">
        <v>3.5</v>
      </c>
      <c r="E262" s="65">
        <v>4.5</v>
      </c>
      <c r="F262" s="65">
        <v>16.5</v>
      </c>
      <c r="G262" s="65">
        <v>120.8</v>
      </c>
      <c r="H262" s="65">
        <v>0.06</v>
      </c>
      <c r="I262" s="65">
        <v>0.17</v>
      </c>
      <c r="J262" s="65">
        <v>9.6</v>
      </c>
      <c r="K262" s="65">
        <v>23.2</v>
      </c>
      <c r="L262" s="65">
        <v>28</v>
      </c>
      <c r="M262" s="123">
        <v>70.400000000000006</v>
      </c>
      <c r="N262" s="65">
        <v>1.6</v>
      </c>
    </row>
    <row r="263" spans="1:14" s="72" customFormat="1" ht="39" customHeight="1">
      <c r="A263" s="49" t="s">
        <v>161</v>
      </c>
      <c r="B263" s="54" t="s">
        <v>162</v>
      </c>
      <c r="C263" s="59" t="s">
        <v>163</v>
      </c>
      <c r="D263" s="65">
        <v>13.63</v>
      </c>
      <c r="E263" s="65">
        <v>22.44</v>
      </c>
      <c r="F263" s="65">
        <v>16.7</v>
      </c>
      <c r="G263" s="65">
        <v>326.47000000000003</v>
      </c>
      <c r="H263" s="65">
        <v>30</v>
      </c>
      <c r="I263" s="65">
        <v>0.1</v>
      </c>
      <c r="J263" s="65">
        <v>9.6999999999999993</v>
      </c>
      <c r="K263" s="65">
        <v>43.5</v>
      </c>
      <c r="L263" s="65">
        <v>32.200000000000003</v>
      </c>
      <c r="M263" s="65">
        <v>166.2</v>
      </c>
      <c r="N263" s="65">
        <v>1.5</v>
      </c>
    </row>
    <row r="264" spans="1:14" s="160" customFormat="1" ht="20.25" customHeight="1">
      <c r="A264" s="49" t="s">
        <v>221</v>
      </c>
      <c r="B264" s="125" t="s">
        <v>164</v>
      </c>
      <c r="C264" s="128">
        <v>160</v>
      </c>
      <c r="D264" s="65">
        <v>9.92</v>
      </c>
      <c r="E264" s="65">
        <v>6.56</v>
      </c>
      <c r="F264" s="65">
        <v>49.6</v>
      </c>
      <c r="G264" s="65">
        <v>317</v>
      </c>
      <c r="H264" s="65">
        <v>16</v>
      </c>
      <c r="I264" s="65">
        <v>0.26</v>
      </c>
      <c r="J264" s="65">
        <v>0</v>
      </c>
      <c r="K264" s="65">
        <v>16.72</v>
      </c>
      <c r="L264" s="65">
        <v>149.4</v>
      </c>
      <c r="M264" s="65">
        <v>223.7</v>
      </c>
      <c r="N264" s="65">
        <v>5.12</v>
      </c>
    </row>
    <row r="265" spans="1:14" s="160" customFormat="1" ht="20.25" customHeight="1">
      <c r="A265" s="49" t="s">
        <v>30</v>
      </c>
      <c r="B265" s="17" t="s">
        <v>43</v>
      </c>
      <c r="C265" s="57">
        <v>40</v>
      </c>
      <c r="D265" s="52">
        <v>3</v>
      </c>
      <c r="E265" s="52">
        <f>1.2*C265/100</f>
        <v>0.48</v>
      </c>
      <c r="F265" s="52">
        <f>34.2*C265/100</f>
        <v>13.68</v>
      </c>
      <c r="G265" s="52">
        <f>181*C265/100</f>
        <v>72.400000000000006</v>
      </c>
      <c r="H265" s="52">
        <v>0</v>
      </c>
      <c r="I265" s="52">
        <f>0.11*C265/100</f>
        <v>4.4000000000000004E-2</v>
      </c>
      <c r="J265" s="52">
        <v>0</v>
      </c>
      <c r="K265" s="52">
        <f>34*C265/100</f>
        <v>13.6</v>
      </c>
      <c r="L265" s="52">
        <f>41*C265/100</f>
        <v>16.399999999999999</v>
      </c>
      <c r="M265" s="52">
        <f>120*C265/100</f>
        <v>48</v>
      </c>
      <c r="N265" s="52">
        <f>2.3*C265/100</f>
        <v>0.92</v>
      </c>
    </row>
    <row r="266" spans="1:14" s="72" customFormat="1" ht="20.25" customHeight="1">
      <c r="A266" s="49" t="s">
        <v>30</v>
      </c>
      <c r="B266" s="54" t="s">
        <v>44</v>
      </c>
      <c r="C266" s="57">
        <v>80</v>
      </c>
      <c r="D266" s="52">
        <f>7.7*C266/100</f>
        <v>6.16</v>
      </c>
      <c r="E266" s="52">
        <f>3*C266/100</f>
        <v>2.4</v>
      </c>
      <c r="F266" s="52">
        <f>49.8*C266/100</f>
        <v>39.840000000000003</v>
      </c>
      <c r="G266" s="52">
        <f>262*C266/100</f>
        <v>209.6</v>
      </c>
      <c r="H266" s="52">
        <v>0</v>
      </c>
      <c r="I266" s="52">
        <f>0.16*C266/100</f>
        <v>0.128</v>
      </c>
      <c r="J266" s="52">
        <v>0</v>
      </c>
      <c r="K266" s="52">
        <f>26*C266/100</f>
        <v>20.8</v>
      </c>
      <c r="L266" s="52">
        <f>35*C266/100</f>
        <v>28</v>
      </c>
      <c r="M266" s="52">
        <f>83*C266/100</f>
        <v>66.400000000000006</v>
      </c>
      <c r="N266" s="52">
        <f>1.6*C266/100</f>
        <v>1.28</v>
      </c>
    </row>
    <row r="267" spans="1:14" s="72" customFormat="1" ht="20.25" customHeight="1">
      <c r="A267" s="49" t="s">
        <v>211</v>
      </c>
      <c r="B267" s="54" t="s">
        <v>0</v>
      </c>
      <c r="C267" s="57">
        <v>200</v>
      </c>
      <c r="D267" s="65">
        <v>0</v>
      </c>
      <c r="E267" s="65">
        <v>0</v>
      </c>
      <c r="F267" s="65">
        <v>21.4</v>
      </c>
      <c r="G267" s="65">
        <v>86</v>
      </c>
      <c r="H267" s="65">
        <v>0</v>
      </c>
      <c r="I267" s="65">
        <v>0</v>
      </c>
      <c r="J267" s="65">
        <v>50</v>
      </c>
      <c r="K267" s="65">
        <v>0</v>
      </c>
      <c r="L267" s="65">
        <v>0</v>
      </c>
      <c r="M267" s="65">
        <v>0</v>
      </c>
      <c r="N267" s="65">
        <v>0</v>
      </c>
    </row>
    <row r="268" spans="1:14" s="72" customFormat="1" ht="20.25" customHeight="1">
      <c r="A268" s="49"/>
      <c r="B268" s="49" t="s">
        <v>45</v>
      </c>
      <c r="C268" s="58">
        <f>SUM(C262:C267)</f>
        <v>680</v>
      </c>
      <c r="D268" s="49">
        <f t="shared" ref="D268:N268" si="38">SUM(D262:D267)</f>
        <v>36.210000000000008</v>
      </c>
      <c r="E268" s="49">
        <f t="shared" si="38"/>
        <v>36.379999999999995</v>
      </c>
      <c r="F268" s="49">
        <f t="shared" si="38"/>
        <v>157.72000000000003</v>
      </c>
      <c r="G268" s="49">
        <f t="shared" si="38"/>
        <v>1132.27</v>
      </c>
      <c r="H268" s="49">
        <f t="shared" si="38"/>
        <v>46.06</v>
      </c>
      <c r="I268" s="49">
        <f t="shared" si="38"/>
        <v>0.70200000000000007</v>
      </c>
      <c r="J268" s="49">
        <f t="shared" si="38"/>
        <v>69.3</v>
      </c>
      <c r="K268" s="49">
        <f t="shared" si="38"/>
        <v>117.82</v>
      </c>
      <c r="L268" s="49">
        <f t="shared" si="38"/>
        <v>254.00000000000003</v>
      </c>
      <c r="M268" s="49">
        <f t="shared" si="38"/>
        <v>574.69999999999993</v>
      </c>
      <c r="N268" s="49">
        <f t="shared" si="38"/>
        <v>10.42</v>
      </c>
    </row>
    <row r="269" spans="1:14" s="72" customFormat="1" ht="20.25" customHeight="1">
      <c r="A269" s="49"/>
      <c r="B269" s="50" t="s">
        <v>46</v>
      </c>
      <c r="C269" s="51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</row>
    <row r="270" spans="1:14" s="72" customFormat="1" ht="57" customHeight="1">
      <c r="A270" s="49" t="s">
        <v>165</v>
      </c>
      <c r="B270" s="57" t="s">
        <v>166</v>
      </c>
      <c r="C270" s="59" t="s">
        <v>167</v>
      </c>
      <c r="D270" s="52">
        <v>28.8</v>
      </c>
      <c r="E270" s="52">
        <v>15.03</v>
      </c>
      <c r="F270" s="52">
        <v>77.64</v>
      </c>
      <c r="G270" s="52">
        <v>562.6</v>
      </c>
      <c r="H270" s="52">
        <v>101.53</v>
      </c>
      <c r="I270" s="52">
        <v>0.1</v>
      </c>
      <c r="J270" s="52">
        <v>22.4</v>
      </c>
      <c r="K270" s="52">
        <v>192.28</v>
      </c>
      <c r="L270" s="52">
        <v>37.6</v>
      </c>
      <c r="M270" s="52">
        <v>309.10000000000002</v>
      </c>
      <c r="N270" s="52">
        <v>1.2</v>
      </c>
    </row>
    <row r="271" spans="1:14" s="72" customFormat="1" ht="38.25" customHeight="1">
      <c r="A271" s="49" t="s">
        <v>49</v>
      </c>
      <c r="B271" s="54" t="s">
        <v>50</v>
      </c>
      <c r="C271" s="57">
        <v>200</v>
      </c>
      <c r="D271" s="65">
        <v>0.5</v>
      </c>
      <c r="E271" s="65">
        <v>0</v>
      </c>
      <c r="F271" s="65">
        <v>15.01</v>
      </c>
      <c r="G271" s="65">
        <v>58</v>
      </c>
      <c r="H271" s="65">
        <v>0</v>
      </c>
      <c r="I271" s="65">
        <v>0</v>
      </c>
      <c r="J271" s="65">
        <v>1.2</v>
      </c>
      <c r="K271" s="65">
        <v>0.2</v>
      </c>
      <c r="L271" s="65">
        <v>0</v>
      </c>
      <c r="M271" s="65">
        <v>0</v>
      </c>
      <c r="N271" s="65">
        <v>0.03</v>
      </c>
    </row>
    <row r="272" spans="1:14" s="72" customFormat="1" ht="20.25" customHeight="1">
      <c r="A272" s="49"/>
      <c r="B272" s="49" t="s">
        <v>51</v>
      </c>
      <c r="C272" s="58">
        <f>SUM(C270:C271)</f>
        <v>200</v>
      </c>
      <c r="D272" s="49">
        <f>SUM(D270:D271)</f>
        <v>29.3</v>
      </c>
      <c r="E272" s="49">
        <f t="shared" ref="E272:N272" si="39">SUM(E270:E271)</f>
        <v>15.03</v>
      </c>
      <c r="F272" s="49">
        <f t="shared" si="39"/>
        <v>92.65</v>
      </c>
      <c r="G272" s="49">
        <f t="shared" si="39"/>
        <v>620.6</v>
      </c>
      <c r="H272" s="49">
        <f t="shared" si="39"/>
        <v>101.53</v>
      </c>
      <c r="I272" s="49">
        <f t="shared" si="39"/>
        <v>0.1</v>
      </c>
      <c r="J272" s="49">
        <f t="shared" si="39"/>
        <v>23.599999999999998</v>
      </c>
      <c r="K272" s="49">
        <f t="shared" si="39"/>
        <v>192.48</v>
      </c>
      <c r="L272" s="49">
        <f t="shared" si="39"/>
        <v>37.6</v>
      </c>
      <c r="M272" s="49">
        <f t="shared" si="39"/>
        <v>309.10000000000002</v>
      </c>
      <c r="N272" s="49">
        <f t="shared" si="39"/>
        <v>1.23</v>
      </c>
    </row>
    <row r="273" spans="1:14" s="72" customFormat="1" ht="20.25" customHeight="1">
      <c r="A273" s="49"/>
      <c r="B273" s="66" t="s">
        <v>52</v>
      </c>
      <c r="C273" s="67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</row>
    <row r="274" spans="1:14" s="72" customFormat="1" ht="20.25" customHeight="1">
      <c r="A274" s="49" t="s">
        <v>39</v>
      </c>
      <c r="B274" s="54" t="s">
        <v>40</v>
      </c>
      <c r="C274" s="59" t="s">
        <v>203</v>
      </c>
      <c r="D274" s="65">
        <v>28.9</v>
      </c>
      <c r="E274" s="65">
        <v>35.159999999999997</v>
      </c>
      <c r="F274" s="65">
        <v>27.3</v>
      </c>
      <c r="G274" s="65">
        <v>543</v>
      </c>
      <c r="H274" s="65">
        <v>0</v>
      </c>
      <c r="I274" s="65">
        <v>0.25</v>
      </c>
      <c r="J274" s="65">
        <v>32</v>
      </c>
      <c r="K274" s="65">
        <v>38</v>
      </c>
      <c r="L274" s="65">
        <v>70</v>
      </c>
      <c r="M274" s="65">
        <v>355.8</v>
      </c>
      <c r="N274" s="65">
        <v>5.28</v>
      </c>
    </row>
    <row r="275" spans="1:14" s="72" customFormat="1" ht="20.25" customHeight="1">
      <c r="A275" s="49" t="s">
        <v>30</v>
      </c>
      <c r="B275" s="54" t="s">
        <v>44</v>
      </c>
      <c r="C275" s="57">
        <v>50</v>
      </c>
      <c r="D275" s="65">
        <f>7.7*C275/100</f>
        <v>3.85</v>
      </c>
      <c r="E275" s="65">
        <f>3*C275/100</f>
        <v>1.5</v>
      </c>
      <c r="F275" s="65">
        <f>49.8*C275/100</f>
        <v>24.9</v>
      </c>
      <c r="G275" s="65">
        <f>262*C275/100</f>
        <v>131</v>
      </c>
      <c r="H275" s="65">
        <v>0</v>
      </c>
      <c r="I275" s="65">
        <f>0.16*C275/100</f>
        <v>0.08</v>
      </c>
      <c r="J275" s="65">
        <v>0</v>
      </c>
      <c r="K275" s="65">
        <f>26*C275/100</f>
        <v>13</v>
      </c>
      <c r="L275" s="65">
        <f>35*C275/100</f>
        <v>17.5</v>
      </c>
      <c r="M275" s="65">
        <f>83*C275/100</f>
        <v>41.5</v>
      </c>
      <c r="N275" s="65">
        <f>1.6*C275/100</f>
        <v>0.8</v>
      </c>
    </row>
    <row r="276" spans="1:14" s="72" customFormat="1" ht="20.25" customHeight="1">
      <c r="A276" s="49" t="s">
        <v>30</v>
      </c>
      <c r="B276" s="17" t="s">
        <v>43</v>
      </c>
      <c r="C276" s="57">
        <v>40</v>
      </c>
      <c r="D276" s="65">
        <v>3</v>
      </c>
      <c r="E276" s="65">
        <f>1.2*C276/100</f>
        <v>0.48</v>
      </c>
      <c r="F276" s="65">
        <f>34.2*C276/100</f>
        <v>13.68</v>
      </c>
      <c r="G276" s="65">
        <f>181*C276/100</f>
        <v>72.400000000000006</v>
      </c>
      <c r="H276" s="65">
        <v>0</v>
      </c>
      <c r="I276" s="65">
        <f>0.11*C276/100</f>
        <v>4.4000000000000004E-2</v>
      </c>
      <c r="J276" s="65">
        <v>0</v>
      </c>
      <c r="K276" s="65">
        <f>34*C276/100</f>
        <v>13.6</v>
      </c>
      <c r="L276" s="65">
        <f>41*C276/100</f>
        <v>16.399999999999999</v>
      </c>
      <c r="M276" s="65">
        <f>120*C276/100</f>
        <v>48</v>
      </c>
      <c r="N276" s="65">
        <f>2.3*C276/100</f>
        <v>0.92</v>
      </c>
    </row>
    <row r="277" spans="1:14" s="72" customFormat="1" ht="20.25" customHeight="1">
      <c r="A277" s="121" t="s">
        <v>41</v>
      </c>
      <c r="B277" s="83" t="s">
        <v>42</v>
      </c>
      <c r="C277" s="83">
        <v>200</v>
      </c>
      <c r="D277" s="84">
        <v>0.8</v>
      </c>
      <c r="E277" s="84">
        <v>0</v>
      </c>
      <c r="F277" s="84">
        <v>19.98</v>
      </c>
      <c r="G277" s="84">
        <v>104</v>
      </c>
      <c r="H277" s="84">
        <v>0</v>
      </c>
      <c r="I277" s="84">
        <v>0</v>
      </c>
      <c r="J277" s="84">
        <v>0.24</v>
      </c>
      <c r="K277" s="84">
        <v>0.4</v>
      </c>
      <c r="L277" s="84">
        <v>0</v>
      </c>
      <c r="M277" s="84">
        <v>0</v>
      </c>
      <c r="N277" s="84">
        <v>0.03</v>
      </c>
    </row>
    <row r="278" spans="1:14" s="72" customFormat="1" ht="20.25" customHeight="1">
      <c r="A278" s="49"/>
      <c r="B278" s="49" t="s">
        <v>146</v>
      </c>
      <c r="C278" s="58">
        <f>SUM(C274:C277)</f>
        <v>290</v>
      </c>
      <c r="D278" s="49">
        <f>SUM(D274:D277)</f>
        <v>36.549999999999997</v>
      </c>
      <c r="E278" s="49">
        <f t="shared" ref="E278:N278" si="40">SUM(E274:E277)</f>
        <v>37.139999999999993</v>
      </c>
      <c r="F278" s="49">
        <f t="shared" si="40"/>
        <v>85.86</v>
      </c>
      <c r="G278" s="49">
        <f t="shared" si="40"/>
        <v>850.4</v>
      </c>
      <c r="H278" s="49">
        <f t="shared" si="40"/>
        <v>0</v>
      </c>
      <c r="I278" s="49">
        <f t="shared" si="40"/>
        <v>0.374</v>
      </c>
      <c r="J278" s="49">
        <f t="shared" si="40"/>
        <v>32.24</v>
      </c>
      <c r="K278" s="49">
        <f t="shared" si="40"/>
        <v>65</v>
      </c>
      <c r="L278" s="49">
        <f t="shared" si="40"/>
        <v>103.9</v>
      </c>
      <c r="M278" s="49">
        <f t="shared" si="40"/>
        <v>445.3</v>
      </c>
      <c r="N278" s="49">
        <f t="shared" si="40"/>
        <v>7.03</v>
      </c>
    </row>
    <row r="279" spans="1:14" ht="20.25" customHeight="1">
      <c r="A279" s="49"/>
      <c r="B279" s="73" t="s">
        <v>63</v>
      </c>
      <c r="C279" s="52"/>
      <c r="D279" s="49"/>
      <c r="E279" s="49"/>
      <c r="F279" s="49"/>
      <c r="G279" s="49"/>
      <c r="H279" s="61"/>
      <c r="I279" s="49"/>
      <c r="J279" s="49"/>
      <c r="K279" s="49"/>
      <c r="L279" s="49"/>
      <c r="M279" s="49"/>
      <c r="N279" s="49"/>
    </row>
    <row r="280" spans="1:14" ht="20.25" customHeight="1">
      <c r="A280" s="49" t="s">
        <v>96</v>
      </c>
      <c r="B280" s="54" t="s">
        <v>1</v>
      </c>
      <c r="C280" s="55">
        <v>180</v>
      </c>
      <c r="D280" s="49">
        <v>6.12</v>
      </c>
      <c r="E280" s="49">
        <v>4.5</v>
      </c>
      <c r="F280" s="49">
        <v>9.9</v>
      </c>
      <c r="G280" s="49">
        <v>104.58</v>
      </c>
      <c r="H280" s="61">
        <v>39.6</v>
      </c>
      <c r="I280" s="49">
        <v>4.3200000000000002E-2</v>
      </c>
      <c r="J280" s="49">
        <v>1.26</v>
      </c>
      <c r="K280" s="49">
        <v>194.4</v>
      </c>
      <c r="L280" s="49">
        <v>28.8</v>
      </c>
      <c r="M280" s="49">
        <v>169.2</v>
      </c>
      <c r="N280" s="49">
        <v>0.18</v>
      </c>
    </row>
    <row r="281" spans="1:14" ht="20.25" customHeight="1">
      <c r="A281" s="49"/>
      <c r="B281" s="49" t="s">
        <v>65</v>
      </c>
      <c r="C281" s="55">
        <v>180</v>
      </c>
      <c r="D281" s="49">
        <v>6.12</v>
      </c>
      <c r="E281" s="49">
        <v>4.5</v>
      </c>
      <c r="F281" s="49">
        <v>9.9</v>
      </c>
      <c r="G281" s="49">
        <v>104.58</v>
      </c>
      <c r="H281" s="61">
        <v>39.6</v>
      </c>
      <c r="I281" s="49">
        <v>4.3200000000000002E-2</v>
      </c>
      <c r="J281" s="49">
        <v>1.26</v>
      </c>
      <c r="K281" s="49">
        <v>194.4</v>
      </c>
      <c r="L281" s="49">
        <v>28.8</v>
      </c>
      <c r="M281" s="49">
        <v>169.2</v>
      </c>
      <c r="N281" s="49">
        <v>0.18</v>
      </c>
    </row>
    <row r="282" spans="1:14" s="72" customFormat="1" ht="20.25" customHeight="1">
      <c r="A282" s="49"/>
      <c r="B282" s="54"/>
      <c r="C282" s="57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</row>
    <row r="283" spans="1:14" s="72" customFormat="1" ht="20.25" customHeight="1">
      <c r="A283" s="49"/>
      <c r="B283" s="49" t="s">
        <v>66</v>
      </c>
      <c r="C283" s="58">
        <f>SUM(C257+C260+C268+C272+C278+C281)</f>
        <v>2052</v>
      </c>
      <c r="D283" s="58">
        <f t="shared" ref="D283:N283" si="41">SUM(D257+D260+D268+D272+D278+D281)</f>
        <v>130.38</v>
      </c>
      <c r="E283" s="58">
        <f t="shared" si="41"/>
        <v>145.36999999999998</v>
      </c>
      <c r="F283" s="58">
        <f t="shared" si="41"/>
        <v>396</v>
      </c>
      <c r="G283" s="58">
        <f t="shared" si="41"/>
        <v>3486.09</v>
      </c>
      <c r="H283" s="58">
        <f t="shared" si="41"/>
        <v>583.73</v>
      </c>
      <c r="I283" s="58">
        <f t="shared" si="41"/>
        <v>1.3741999999999999</v>
      </c>
      <c r="J283" s="58">
        <f t="shared" si="41"/>
        <v>254.02</v>
      </c>
      <c r="K283" s="58">
        <f t="shared" si="41"/>
        <v>970.83</v>
      </c>
      <c r="L283" s="58">
        <f t="shared" si="41"/>
        <v>497.69000000000011</v>
      </c>
      <c r="M283" s="58">
        <f t="shared" si="41"/>
        <v>1937.73</v>
      </c>
      <c r="N283" s="58">
        <f t="shared" si="41"/>
        <v>23.6</v>
      </c>
    </row>
    <row r="284" spans="1:14" ht="20.399999999999999">
      <c r="A284" s="343" t="s">
        <v>4</v>
      </c>
      <c r="B284" s="346" t="s">
        <v>5</v>
      </c>
      <c r="C284" s="408" t="s">
        <v>6</v>
      </c>
      <c r="D284" s="411" t="s">
        <v>7</v>
      </c>
      <c r="E284" s="412"/>
      <c r="F284" s="413"/>
      <c r="G284" s="414" t="s">
        <v>8</v>
      </c>
      <c r="H284" s="417" t="s">
        <v>9</v>
      </c>
      <c r="I284" s="402"/>
      <c r="J284" s="403"/>
      <c r="K284" s="402" t="s">
        <v>10</v>
      </c>
      <c r="L284" s="402"/>
      <c r="M284" s="402"/>
      <c r="N284" s="403"/>
    </row>
    <row r="285" spans="1:14">
      <c r="A285" s="344"/>
      <c r="B285" s="347"/>
      <c r="C285" s="409"/>
      <c r="D285" s="406" t="s">
        <v>11</v>
      </c>
      <c r="E285" s="406" t="s">
        <v>12</v>
      </c>
      <c r="F285" s="407" t="s">
        <v>13</v>
      </c>
      <c r="G285" s="415"/>
      <c r="H285" s="418"/>
      <c r="I285" s="404"/>
      <c r="J285" s="405"/>
      <c r="K285" s="404"/>
      <c r="L285" s="404"/>
      <c r="M285" s="404"/>
      <c r="N285" s="405"/>
    </row>
    <row r="286" spans="1:14" ht="45" customHeight="1">
      <c r="A286" s="345"/>
      <c r="B286" s="348"/>
      <c r="C286" s="410"/>
      <c r="D286" s="406"/>
      <c r="E286" s="406"/>
      <c r="F286" s="407"/>
      <c r="G286" s="416"/>
      <c r="H286" s="161" t="s">
        <v>14</v>
      </c>
      <c r="I286" s="161" t="s">
        <v>15</v>
      </c>
      <c r="J286" s="161" t="s">
        <v>16</v>
      </c>
      <c r="K286" s="161" t="s">
        <v>17</v>
      </c>
      <c r="L286" s="161" t="s">
        <v>18</v>
      </c>
      <c r="M286" s="161" t="s">
        <v>19</v>
      </c>
      <c r="N286" s="161" t="s">
        <v>20</v>
      </c>
    </row>
    <row r="287" spans="1:14" ht="21">
      <c r="A287" s="185"/>
      <c r="B287" s="47" t="s">
        <v>152</v>
      </c>
      <c r="C287" s="162"/>
      <c r="D287" s="190"/>
      <c r="E287" s="190"/>
      <c r="F287" s="191"/>
      <c r="G287" s="192"/>
      <c r="H287" s="161"/>
      <c r="I287" s="161"/>
      <c r="J287" s="161"/>
      <c r="K287" s="161"/>
      <c r="L287" s="161"/>
      <c r="M287" s="161"/>
      <c r="N287" s="161"/>
    </row>
    <row r="288" spans="1:14" s="72" customFormat="1" ht="21">
      <c r="A288" s="49"/>
      <c r="B288" s="50" t="s">
        <v>98</v>
      </c>
      <c r="C288" s="163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6" s="72" customFormat="1" ht="21">
      <c r="A289" s="49"/>
      <c r="B289" s="50" t="s">
        <v>68</v>
      </c>
      <c r="C289" s="163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6" s="72" customFormat="1" ht="60" customHeight="1">
      <c r="A290" s="49" t="s">
        <v>24</v>
      </c>
      <c r="B290" s="139" t="s">
        <v>25</v>
      </c>
      <c r="C290" s="164">
        <v>200</v>
      </c>
      <c r="D290" s="60">
        <v>3</v>
      </c>
      <c r="E290" s="60">
        <v>3.7</v>
      </c>
      <c r="F290" s="74">
        <v>25.12</v>
      </c>
      <c r="G290" s="60">
        <v>145.69999999999999</v>
      </c>
      <c r="H290" s="60">
        <v>19</v>
      </c>
      <c r="I290" s="60">
        <v>0.04</v>
      </c>
      <c r="J290" s="60">
        <v>0</v>
      </c>
      <c r="K290" s="75">
        <v>7.8</v>
      </c>
      <c r="L290" s="60">
        <v>5.23</v>
      </c>
      <c r="M290" s="60">
        <v>26.3</v>
      </c>
      <c r="N290" s="60">
        <v>0.32</v>
      </c>
    </row>
    <row r="291" spans="1:16" s="72" customFormat="1" ht="21">
      <c r="A291" s="49" t="s">
        <v>26</v>
      </c>
      <c r="B291" s="52" t="s">
        <v>27</v>
      </c>
      <c r="C291" s="60">
        <v>200</v>
      </c>
      <c r="D291" s="60">
        <v>3.8</v>
      </c>
      <c r="E291" s="60">
        <v>3.8</v>
      </c>
      <c r="F291" s="60">
        <v>25.1</v>
      </c>
      <c r="G291" s="60">
        <v>145.4</v>
      </c>
      <c r="H291" s="60">
        <v>0.14000000000000001</v>
      </c>
      <c r="I291" s="60">
        <v>0.04</v>
      </c>
      <c r="J291" s="60">
        <v>1.3</v>
      </c>
      <c r="K291" s="60">
        <v>125.32</v>
      </c>
      <c r="L291" s="60">
        <v>31</v>
      </c>
      <c r="M291" s="60">
        <v>116.2</v>
      </c>
      <c r="N291" s="60">
        <v>1</v>
      </c>
    </row>
    <row r="292" spans="1:16" ht="41.4">
      <c r="A292" s="49" t="s">
        <v>220</v>
      </c>
      <c r="B292" s="54" t="s">
        <v>151</v>
      </c>
      <c r="C292" s="55">
        <v>55</v>
      </c>
      <c r="D292" s="65">
        <v>5.4</v>
      </c>
      <c r="E292" s="123">
        <v>1.88</v>
      </c>
      <c r="F292" s="65">
        <v>55.45</v>
      </c>
      <c r="G292" s="65">
        <v>117.95</v>
      </c>
      <c r="H292" s="78">
        <v>0</v>
      </c>
      <c r="I292" s="65">
        <v>0</v>
      </c>
      <c r="J292" s="65">
        <v>0</v>
      </c>
      <c r="K292" s="123">
        <v>9.82</v>
      </c>
      <c r="L292" s="65">
        <v>11.68</v>
      </c>
      <c r="M292" s="65">
        <v>24.27</v>
      </c>
      <c r="N292" s="65">
        <v>0.67</v>
      </c>
      <c r="O292" s="72"/>
      <c r="P292" s="72"/>
    </row>
    <row r="293" spans="1:16" s="72" customFormat="1" ht="21">
      <c r="A293" s="49"/>
      <c r="B293" s="49" t="s">
        <v>134</v>
      </c>
      <c r="C293" s="77">
        <f>SUM(C290:C292)</f>
        <v>455</v>
      </c>
      <c r="D293" s="68">
        <f t="shared" ref="D293:N293" si="42">SUM(D290:D292)</f>
        <v>12.2</v>
      </c>
      <c r="E293" s="68">
        <f t="shared" si="42"/>
        <v>9.379999999999999</v>
      </c>
      <c r="F293" s="68">
        <f t="shared" si="42"/>
        <v>105.67</v>
      </c>
      <c r="G293" s="68">
        <f t="shared" si="42"/>
        <v>409.05</v>
      </c>
      <c r="H293" s="68">
        <f t="shared" si="42"/>
        <v>19.14</v>
      </c>
      <c r="I293" s="68">
        <f t="shared" si="42"/>
        <v>0.08</v>
      </c>
      <c r="J293" s="68">
        <f t="shared" si="42"/>
        <v>1.3</v>
      </c>
      <c r="K293" s="68">
        <f t="shared" si="42"/>
        <v>142.94</v>
      </c>
      <c r="L293" s="68">
        <f t="shared" si="42"/>
        <v>47.910000000000004</v>
      </c>
      <c r="M293" s="68">
        <f t="shared" si="42"/>
        <v>166.77</v>
      </c>
      <c r="N293" s="68">
        <f t="shared" si="42"/>
        <v>1.9900000000000002</v>
      </c>
    </row>
    <row r="294" spans="1:16" s="72" customFormat="1" ht="21">
      <c r="A294" s="49"/>
      <c r="B294" s="50" t="s">
        <v>33</v>
      </c>
      <c r="C294" s="60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</row>
    <row r="295" spans="1:16" ht="21">
      <c r="A295" s="49" t="s">
        <v>199</v>
      </c>
      <c r="B295" s="62" t="s">
        <v>34</v>
      </c>
      <c r="C295" s="143">
        <v>200</v>
      </c>
      <c r="D295" s="68">
        <v>0.8</v>
      </c>
      <c r="E295" s="68">
        <v>0.8</v>
      </c>
      <c r="F295" s="68">
        <v>19.600000000000001</v>
      </c>
      <c r="G295" s="68">
        <v>94</v>
      </c>
      <c r="H295" s="68">
        <v>0</v>
      </c>
      <c r="I295" s="68">
        <v>6.0000000000000001E-3</v>
      </c>
      <c r="J295" s="68">
        <v>20</v>
      </c>
      <c r="K295" s="68">
        <v>32</v>
      </c>
      <c r="L295" s="68">
        <v>18</v>
      </c>
      <c r="M295" s="68">
        <v>22</v>
      </c>
      <c r="N295" s="68">
        <v>4.4000000000000004</v>
      </c>
    </row>
    <row r="296" spans="1:16" ht="21">
      <c r="A296" s="49"/>
      <c r="B296" s="49" t="s">
        <v>35</v>
      </c>
      <c r="C296" s="153">
        <f t="shared" ref="C296:N296" si="43">SUM(C295:C295)</f>
        <v>200</v>
      </c>
      <c r="D296" s="55">
        <f t="shared" si="43"/>
        <v>0.8</v>
      </c>
      <c r="E296" s="55">
        <f t="shared" si="43"/>
        <v>0.8</v>
      </c>
      <c r="F296" s="55">
        <f t="shared" si="43"/>
        <v>19.600000000000001</v>
      </c>
      <c r="G296" s="55">
        <f t="shared" si="43"/>
        <v>94</v>
      </c>
      <c r="H296" s="55">
        <f t="shared" si="43"/>
        <v>0</v>
      </c>
      <c r="I296" s="55">
        <f t="shared" si="43"/>
        <v>6.0000000000000001E-3</v>
      </c>
      <c r="J296" s="55">
        <f t="shared" si="43"/>
        <v>20</v>
      </c>
      <c r="K296" s="55">
        <f t="shared" si="43"/>
        <v>32</v>
      </c>
      <c r="L296" s="55">
        <f t="shared" si="43"/>
        <v>18</v>
      </c>
      <c r="M296" s="55">
        <f t="shared" si="43"/>
        <v>22</v>
      </c>
      <c r="N296" s="55">
        <f t="shared" si="43"/>
        <v>4.4000000000000004</v>
      </c>
    </row>
    <row r="297" spans="1:16" s="72" customFormat="1" ht="21">
      <c r="A297" s="49"/>
      <c r="B297" s="50" t="s">
        <v>36</v>
      </c>
      <c r="C297" s="163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6" s="72" customFormat="1" ht="61.8">
      <c r="A298" s="49" t="s">
        <v>168</v>
      </c>
      <c r="B298" s="57" t="s">
        <v>169</v>
      </c>
      <c r="C298" s="70" t="s">
        <v>192</v>
      </c>
      <c r="D298" s="60">
        <v>2.46</v>
      </c>
      <c r="E298" s="60">
        <v>4.88</v>
      </c>
      <c r="F298" s="60">
        <v>13.8</v>
      </c>
      <c r="G298" s="60">
        <v>110.84</v>
      </c>
      <c r="H298" s="60">
        <v>0</v>
      </c>
      <c r="I298" s="60">
        <v>0</v>
      </c>
      <c r="J298" s="60">
        <v>13.4</v>
      </c>
      <c r="K298" s="60">
        <v>16.16</v>
      </c>
      <c r="L298" s="60">
        <v>40.4</v>
      </c>
      <c r="M298" s="60">
        <v>23.36</v>
      </c>
      <c r="N298" s="60">
        <v>0.33</v>
      </c>
    </row>
    <row r="299" spans="1:16" ht="41.4">
      <c r="A299" s="68" t="s">
        <v>209</v>
      </c>
      <c r="B299" s="54" t="s">
        <v>89</v>
      </c>
      <c r="C299" s="70" t="s">
        <v>159</v>
      </c>
      <c r="D299" s="71">
        <v>13.582800000000001</v>
      </c>
      <c r="E299" s="71">
        <v>16.239599999999999</v>
      </c>
      <c r="F299" s="71">
        <v>11.6532</v>
      </c>
      <c r="G299" s="71">
        <v>248.46</v>
      </c>
      <c r="H299" s="71">
        <v>0</v>
      </c>
      <c r="I299" s="71">
        <v>0</v>
      </c>
      <c r="J299" s="71">
        <v>1.26</v>
      </c>
      <c r="K299" s="71">
        <v>14.904</v>
      </c>
      <c r="L299" s="71">
        <v>20.16</v>
      </c>
      <c r="M299" s="71">
        <v>120.24</v>
      </c>
      <c r="N299" s="71">
        <v>1.194</v>
      </c>
    </row>
    <row r="300" spans="1:16" s="72" customFormat="1" ht="20.25" customHeight="1">
      <c r="A300" s="49" t="s">
        <v>127</v>
      </c>
      <c r="B300" s="127" t="s">
        <v>128</v>
      </c>
      <c r="C300" s="128">
        <v>160</v>
      </c>
      <c r="D300" s="65">
        <v>3.3</v>
      </c>
      <c r="E300" s="65">
        <v>5.12</v>
      </c>
      <c r="F300" s="65">
        <v>21.8</v>
      </c>
      <c r="G300" s="65">
        <v>146.4</v>
      </c>
      <c r="H300" s="65">
        <v>27.2</v>
      </c>
      <c r="I300" s="65">
        <v>0.15</v>
      </c>
      <c r="J300" s="65">
        <v>19.399999999999999</v>
      </c>
      <c r="K300" s="80">
        <v>39.44</v>
      </c>
      <c r="L300" s="65">
        <v>29.6</v>
      </c>
      <c r="M300" s="80">
        <v>92.4</v>
      </c>
      <c r="N300" s="65">
        <v>1.08</v>
      </c>
    </row>
    <row r="301" spans="1:16" s="72" customFormat="1" ht="41.4">
      <c r="A301" s="49" t="s">
        <v>206</v>
      </c>
      <c r="B301" s="86" t="s">
        <v>160</v>
      </c>
      <c r="C301" s="70">
        <v>60</v>
      </c>
      <c r="D301" s="65">
        <v>1.3740000000000001</v>
      </c>
      <c r="E301" s="65">
        <v>0.73199999999999998</v>
      </c>
      <c r="F301" s="65">
        <v>3.44</v>
      </c>
      <c r="G301" s="65">
        <v>40.200000000000003</v>
      </c>
      <c r="H301" s="78">
        <v>0.12</v>
      </c>
      <c r="I301" s="65">
        <v>0</v>
      </c>
      <c r="J301" s="65">
        <v>1.08</v>
      </c>
      <c r="K301" s="65">
        <v>1.8</v>
      </c>
      <c r="L301" s="65">
        <v>7.8</v>
      </c>
      <c r="M301" s="65">
        <v>27.6</v>
      </c>
      <c r="N301" s="65">
        <v>0.18</v>
      </c>
    </row>
    <row r="302" spans="1:16" s="72" customFormat="1" ht="21">
      <c r="A302" s="49" t="s">
        <v>30</v>
      </c>
      <c r="B302" s="17" t="s">
        <v>43</v>
      </c>
      <c r="C302" s="55">
        <v>40</v>
      </c>
      <c r="D302" s="71">
        <v>3</v>
      </c>
      <c r="E302" s="71">
        <f>1.2*C302/100</f>
        <v>0.48</v>
      </c>
      <c r="F302" s="71">
        <f>34.2*C302/100</f>
        <v>13.68</v>
      </c>
      <c r="G302" s="71">
        <f>181*C302/100</f>
        <v>72.400000000000006</v>
      </c>
      <c r="H302" s="71">
        <v>0</v>
      </c>
      <c r="I302" s="71">
        <f>0.11*C302/100</f>
        <v>4.4000000000000004E-2</v>
      </c>
      <c r="J302" s="71">
        <v>0</v>
      </c>
      <c r="K302" s="71">
        <f>34*C302/100</f>
        <v>13.6</v>
      </c>
      <c r="L302" s="71">
        <f>41*C302/100</f>
        <v>16.399999999999999</v>
      </c>
      <c r="M302" s="71">
        <f>120*C302/100</f>
        <v>48</v>
      </c>
      <c r="N302" s="71">
        <f>2.3*C302/100</f>
        <v>0.92</v>
      </c>
    </row>
    <row r="303" spans="1:16" s="72" customFormat="1" ht="21">
      <c r="A303" s="49" t="s">
        <v>30</v>
      </c>
      <c r="B303" s="54" t="s">
        <v>44</v>
      </c>
      <c r="C303" s="55">
        <v>80</v>
      </c>
      <c r="D303" s="60">
        <f>7.7*C303/100</f>
        <v>6.16</v>
      </c>
      <c r="E303" s="60">
        <f>3*C303/100</f>
        <v>2.4</v>
      </c>
      <c r="F303" s="60">
        <f>49.8*C303/100</f>
        <v>39.840000000000003</v>
      </c>
      <c r="G303" s="60">
        <f>262*C303/100</f>
        <v>209.6</v>
      </c>
      <c r="H303" s="60">
        <v>0</v>
      </c>
      <c r="I303" s="60">
        <f>0.16*C303/100</f>
        <v>0.128</v>
      </c>
      <c r="J303" s="60">
        <v>0</v>
      </c>
      <c r="K303" s="60">
        <f>26*C303/100</f>
        <v>20.8</v>
      </c>
      <c r="L303" s="60">
        <f>35*C303/100</f>
        <v>28</v>
      </c>
      <c r="M303" s="60">
        <f>83*C303/100</f>
        <v>66.400000000000006</v>
      </c>
      <c r="N303" s="60">
        <f>1.6*C303/100</f>
        <v>1.28</v>
      </c>
    </row>
    <row r="304" spans="1:16" s="72" customFormat="1" ht="41.4">
      <c r="A304" s="49" t="s">
        <v>87</v>
      </c>
      <c r="B304" s="54" t="s">
        <v>88</v>
      </c>
      <c r="C304" s="55">
        <v>200</v>
      </c>
      <c r="D304" s="71">
        <v>0.7</v>
      </c>
      <c r="E304" s="71">
        <v>0.3</v>
      </c>
      <c r="F304" s="71">
        <v>20.7</v>
      </c>
      <c r="G304" s="71">
        <v>87.8</v>
      </c>
      <c r="H304" s="71">
        <v>0</v>
      </c>
      <c r="I304" s="71">
        <v>0.01</v>
      </c>
      <c r="J304" s="71">
        <v>100</v>
      </c>
      <c r="K304" s="71">
        <v>21.3</v>
      </c>
      <c r="L304" s="71">
        <v>3.4</v>
      </c>
      <c r="M304" s="165">
        <v>3.4</v>
      </c>
      <c r="N304" s="71">
        <v>0.63</v>
      </c>
    </row>
    <row r="305" spans="1:14" s="72" customFormat="1" ht="21">
      <c r="A305" s="49"/>
      <c r="B305" s="49" t="s">
        <v>45</v>
      </c>
      <c r="C305" s="77">
        <v>784</v>
      </c>
      <c r="D305" s="166">
        <f t="shared" ref="D305:N305" si="44">SUM(D298:D304)</f>
        <v>30.576799999999999</v>
      </c>
      <c r="E305" s="166">
        <f t="shared" si="44"/>
        <v>30.151599999999998</v>
      </c>
      <c r="F305" s="166">
        <f t="shared" si="44"/>
        <v>124.9132</v>
      </c>
      <c r="G305" s="166">
        <f t="shared" si="44"/>
        <v>915.7</v>
      </c>
      <c r="H305" s="166">
        <f t="shared" si="44"/>
        <v>27.32</v>
      </c>
      <c r="I305" s="166">
        <f t="shared" si="44"/>
        <v>0.33200000000000002</v>
      </c>
      <c r="J305" s="166">
        <f t="shared" si="44"/>
        <v>135.13999999999999</v>
      </c>
      <c r="K305" s="166">
        <f t="shared" si="44"/>
        <v>128.00399999999999</v>
      </c>
      <c r="L305" s="166">
        <f t="shared" si="44"/>
        <v>145.76</v>
      </c>
      <c r="M305" s="166">
        <f t="shared" si="44"/>
        <v>381.4</v>
      </c>
      <c r="N305" s="166">
        <f t="shared" si="44"/>
        <v>5.6139999999999999</v>
      </c>
    </row>
    <row r="306" spans="1:14" s="72" customFormat="1" ht="21">
      <c r="A306" s="49"/>
      <c r="B306" s="50" t="s">
        <v>46</v>
      </c>
      <c r="C306" s="163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s="72" customFormat="1" ht="21">
      <c r="A307" s="49" t="s">
        <v>124</v>
      </c>
      <c r="B307" s="54" t="s">
        <v>125</v>
      </c>
      <c r="C307" s="55">
        <v>100</v>
      </c>
      <c r="D307" s="71">
        <v>7.0830000000000002</v>
      </c>
      <c r="E307" s="71">
        <v>13.13</v>
      </c>
      <c r="F307" s="71">
        <v>55.73</v>
      </c>
      <c r="G307" s="71">
        <v>370</v>
      </c>
      <c r="H307" s="71">
        <v>18</v>
      </c>
      <c r="I307" s="71">
        <v>0.12</v>
      </c>
      <c r="J307" s="71">
        <v>0</v>
      </c>
      <c r="K307" s="71">
        <v>19.399999999999999</v>
      </c>
      <c r="L307" s="71">
        <v>24.4</v>
      </c>
      <c r="M307" s="71">
        <v>75</v>
      </c>
      <c r="N307" s="71">
        <v>1.28</v>
      </c>
    </row>
    <row r="308" spans="1:14" ht="41.4">
      <c r="A308" s="121" t="s">
        <v>41</v>
      </c>
      <c r="B308" s="83" t="s">
        <v>42</v>
      </c>
      <c r="C308" s="167">
        <v>200</v>
      </c>
      <c r="D308" s="168">
        <v>0.8</v>
      </c>
      <c r="E308" s="168">
        <v>0</v>
      </c>
      <c r="F308" s="168">
        <v>19.98</v>
      </c>
      <c r="G308" s="168">
        <v>104</v>
      </c>
      <c r="H308" s="168">
        <v>0</v>
      </c>
      <c r="I308" s="168">
        <v>0</v>
      </c>
      <c r="J308" s="168">
        <v>0.24</v>
      </c>
      <c r="K308" s="168">
        <v>0.4</v>
      </c>
      <c r="L308" s="168">
        <v>0</v>
      </c>
      <c r="M308" s="168">
        <v>0</v>
      </c>
      <c r="N308" s="168">
        <v>0.03</v>
      </c>
    </row>
    <row r="309" spans="1:14" s="72" customFormat="1" ht="21">
      <c r="A309" s="49"/>
      <c r="B309" s="49" t="s">
        <v>51</v>
      </c>
      <c r="C309" s="77">
        <f>SUM(C307:C308)</f>
        <v>300</v>
      </c>
      <c r="D309" s="68">
        <f t="shared" ref="D309:N309" si="45">SUM(D307:D308)</f>
        <v>7.883</v>
      </c>
      <c r="E309" s="68">
        <f t="shared" si="45"/>
        <v>13.13</v>
      </c>
      <c r="F309" s="68">
        <f t="shared" si="45"/>
        <v>75.709999999999994</v>
      </c>
      <c r="G309" s="68">
        <f t="shared" si="45"/>
        <v>474</v>
      </c>
      <c r="H309" s="68">
        <f t="shared" si="45"/>
        <v>18</v>
      </c>
      <c r="I309" s="68">
        <f t="shared" si="45"/>
        <v>0.12</v>
      </c>
      <c r="J309" s="68">
        <f t="shared" si="45"/>
        <v>0.24</v>
      </c>
      <c r="K309" s="68">
        <f t="shared" si="45"/>
        <v>19.799999999999997</v>
      </c>
      <c r="L309" s="68">
        <f t="shared" si="45"/>
        <v>24.4</v>
      </c>
      <c r="M309" s="68">
        <f t="shared" si="45"/>
        <v>75</v>
      </c>
      <c r="N309" s="68">
        <f t="shared" si="45"/>
        <v>1.31</v>
      </c>
    </row>
    <row r="310" spans="1:14" s="72" customFormat="1" ht="21">
      <c r="A310" s="49"/>
      <c r="B310" s="66" t="s">
        <v>52</v>
      </c>
      <c r="C310" s="169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25.5" customHeight="1">
      <c r="A311" s="49" t="s">
        <v>170</v>
      </c>
      <c r="B311" s="54" t="s">
        <v>171</v>
      </c>
      <c r="C311" s="170" t="s">
        <v>163</v>
      </c>
      <c r="D311" s="71">
        <v>18.239999999999998</v>
      </c>
      <c r="E311" s="71">
        <v>21.167999999999999</v>
      </c>
      <c r="F311" s="71">
        <v>3.18</v>
      </c>
      <c r="G311" s="71">
        <v>277.08</v>
      </c>
      <c r="H311" s="71">
        <v>0</v>
      </c>
      <c r="I311" s="71">
        <v>0.56399999999999995</v>
      </c>
      <c r="J311" s="71">
        <v>2.82</v>
      </c>
      <c r="K311" s="71">
        <v>13.523999999999999</v>
      </c>
      <c r="L311" s="71">
        <v>25.32</v>
      </c>
      <c r="M311" s="71">
        <v>190.2</v>
      </c>
      <c r="N311" s="71">
        <v>2.6760000000000002</v>
      </c>
    </row>
    <row r="312" spans="1:14" s="72" customFormat="1" ht="21">
      <c r="A312" s="49" t="s">
        <v>172</v>
      </c>
      <c r="B312" s="65" t="s">
        <v>173</v>
      </c>
      <c r="C312" s="60">
        <v>160</v>
      </c>
      <c r="D312" s="71">
        <v>3.3</v>
      </c>
      <c r="E312" s="71">
        <v>5.18</v>
      </c>
      <c r="F312" s="71">
        <v>15</v>
      </c>
      <c r="G312" s="71">
        <v>120.2</v>
      </c>
      <c r="H312" s="71">
        <v>0</v>
      </c>
      <c r="I312" s="71">
        <v>0.04</v>
      </c>
      <c r="J312" s="71">
        <v>27.5</v>
      </c>
      <c r="K312" s="71">
        <v>88.72</v>
      </c>
      <c r="L312" s="71">
        <v>33.04</v>
      </c>
      <c r="M312" s="71">
        <v>64.2</v>
      </c>
      <c r="N312" s="71">
        <v>1.3</v>
      </c>
    </row>
    <row r="313" spans="1:14" ht="20.399999999999999">
      <c r="A313" s="5" t="s">
        <v>202</v>
      </c>
      <c r="B313" s="38" t="s">
        <v>58</v>
      </c>
      <c r="C313" s="57">
        <v>60</v>
      </c>
      <c r="D313" s="52">
        <v>0.66</v>
      </c>
      <c r="E313" s="52">
        <v>0</v>
      </c>
      <c r="F313" s="52">
        <v>0</v>
      </c>
      <c r="G313" s="52">
        <v>7.8</v>
      </c>
      <c r="H313" s="53">
        <v>0</v>
      </c>
      <c r="I313" s="52">
        <v>0</v>
      </c>
      <c r="J313" s="52">
        <v>6</v>
      </c>
      <c r="K313" s="52">
        <v>8.4</v>
      </c>
      <c r="L313" s="52">
        <v>12</v>
      </c>
      <c r="M313" s="52">
        <v>15.6</v>
      </c>
      <c r="N313" s="52">
        <v>0.54</v>
      </c>
    </row>
    <row r="314" spans="1:14" ht="20.399999999999999">
      <c r="A314" s="5" t="s">
        <v>202</v>
      </c>
      <c r="B314" s="38" t="s">
        <v>57</v>
      </c>
      <c r="C314" s="57">
        <v>60</v>
      </c>
      <c r="D314" s="52">
        <v>0.48</v>
      </c>
      <c r="E314" s="52">
        <v>0</v>
      </c>
      <c r="F314" s="52">
        <v>1</v>
      </c>
      <c r="G314" s="52">
        <v>7.8</v>
      </c>
      <c r="H314" s="53">
        <v>0</v>
      </c>
      <c r="I314" s="52">
        <v>0</v>
      </c>
      <c r="J314" s="52">
        <v>3</v>
      </c>
      <c r="K314" s="52">
        <v>13.8</v>
      </c>
      <c r="L314" s="52">
        <v>8.4</v>
      </c>
      <c r="M314" s="52">
        <v>14.4</v>
      </c>
      <c r="N314" s="52">
        <v>0.36</v>
      </c>
    </row>
    <row r="315" spans="1:14" s="72" customFormat="1" ht="21">
      <c r="A315" s="49" t="s">
        <v>211</v>
      </c>
      <c r="B315" s="54" t="s">
        <v>0</v>
      </c>
      <c r="C315" s="55">
        <v>200</v>
      </c>
      <c r="D315" s="79">
        <v>0</v>
      </c>
      <c r="E315" s="71">
        <v>0</v>
      </c>
      <c r="F315" s="71">
        <v>21.4</v>
      </c>
      <c r="G315" s="71">
        <v>86</v>
      </c>
      <c r="H315" s="71">
        <v>0</v>
      </c>
      <c r="I315" s="71">
        <v>0</v>
      </c>
      <c r="J315" s="71">
        <v>50</v>
      </c>
      <c r="K315" s="71">
        <v>0</v>
      </c>
      <c r="L315" s="71">
        <v>0</v>
      </c>
      <c r="M315" s="71">
        <v>0</v>
      </c>
      <c r="N315" s="71">
        <v>0</v>
      </c>
    </row>
    <row r="316" spans="1:14" s="72" customFormat="1" ht="21">
      <c r="A316" s="49" t="s">
        <v>30</v>
      </c>
      <c r="B316" s="54" t="s">
        <v>44</v>
      </c>
      <c r="C316" s="55">
        <v>50</v>
      </c>
      <c r="D316" s="60">
        <f>7.7*C316/100</f>
        <v>3.85</v>
      </c>
      <c r="E316" s="60">
        <f>3*C316/100</f>
        <v>1.5</v>
      </c>
      <c r="F316" s="60">
        <f>49.8*C316/100</f>
        <v>24.9</v>
      </c>
      <c r="G316" s="60">
        <f>262*C316/100</f>
        <v>131</v>
      </c>
      <c r="H316" s="60">
        <v>0</v>
      </c>
      <c r="I316" s="60">
        <f>0.16*C316/100</f>
        <v>0.08</v>
      </c>
      <c r="J316" s="60">
        <v>0</v>
      </c>
      <c r="K316" s="60">
        <f>26*C316/100</f>
        <v>13</v>
      </c>
      <c r="L316" s="60">
        <f>35*C316/100</f>
        <v>17.5</v>
      </c>
      <c r="M316" s="60">
        <f>83*C316/100</f>
        <v>41.5</v>
      </c>
      <c r="N316" s="60">
        <f>1.6*C316/100</f>
        <v>0.8</v>
      </c>
    </row>
    <row r="317" spans="1:14" s="72" customFormat="1" ht="21">
      <c r="A317" s="49" t="s">
        <v>30</v>
      </c>
      <c r="B317" s="17" t="s">
        <v>43</v>
      </c>
      <c r="C317" s="55">
        <v>40</v>
      </c>
      <c r="D317" s="60">
        <v>3</v>
      </c>
      <c r="E317" s="60">
        <f>1.2*C317/100</f>
        <v>0.48</v>
      </c>
      <c r="F317" s="60">
        <f>34.2*C317/100</f>
        <v>13.68</v>
      </c>
      <c r="G317" s="60">
        <f>181*C317/100</f>
        <v>72.400000000000006</v>
      </c>
      <c r="H317" s="60">
        <v>0</v>
      </c>
      <c r="I317" s="60">
        <f>0.11*C317/100</f>
        <v>4.4000000000000004E-2</v>
      </c>
      <c r="J317" s="60">
        <v>0</v>
      </c>
      <c r="K317" s="60">
        <f>34*C317/100</f>
        <v>13.6</v>
      </c>
      <c r="L317" s="60">
        <f>41*C317/100</f>
        <v>16.399999999999999</v>
      </c>
      <c r="M317" s="60">
        <f>120*C317/100</f>
        <v>48</v>
      </c>
      <c r="N317" s="60">
        <f>2.3*C317/100</f>
        <v>0.92</v>
      </c>
    </row>
    <row r="318" spans="1:14" s="72" customFormat="1" ht="21">
      <c r="A318" s="49"/>
      <c r="B318" s="49" t="s">
        <v>146</v>
      </c>
      <c r="C318" s="77">
        <f>SUM(C311:C317)</f>
        <v>570</v>
      </c>
      <c r="D318" s="68">
        <f>SUM(D311:D317)</f>
        <v>29.53</v>
      </c>
      <c r="E318" s="68">
        <f t="shared" ref="E318:N318" si="46">SUM(E311:E317)</f>
        <v>28.327999999999999</v>
      </c>
      <c r="F318" s="68">
        <f t="shared" si="46"/>
        <v>79.16</v>
      </c>
      <c r="G318" s="68">
        <f t="shared" si="46"/>
        <v>702.28</v>
      </c>
      <c r="H318" s="68">
        <f t="shared" si="46"/>
        <v>0</v>
      </c>
      <c r="I318" s="68">
        <f t="shared" si="46"/>
        <v>0.72799999999999998</v>
      </c>
      <c r="J318" s="68">
        <f t="shared" si="46"/>
        <v>89.32</v>
      </c>
      <c r="K318" s="68">
        <f t="shared" si="46"/>
        <v>151.04400000000001</v>
      </c>
      <c r="L318" s="68">
        <f t="shared" si="46"/>
        <v>112.66</v>
      </c>
      <c r="M318" s="68">
        <f t="shared" si="46"/>
        <v>373.9</v>
      </c>
      <c r="N318" s="68">
        <f t="shared" si="46"/>
        <v>6.5960000000000001</v>
      </c>
    </row>
    <row r="319" spans="1:14" ht="21">
      <c r="A319" s="49"/>
      <c r="B319" s="73" t="s">
        <v>63</v>
      </c>
      <c r="C319" s="60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</row>
    <row r="320" spans="1:14" ht="21">
      <c r="A320" s="49" t="s">
        <v>96</v>
      </c>
      <c r="B320" s="54" t="s">
        <v>64</v>
      </c>
      <c r="C320" s="55">
        <v>200</v>
      </c>
      <c r="D320" s="68">
        <v>5.4</v>
      </c>
      <c r="E320" s="68">
        <v>5</v>
      </c>
      <c r="F320" s="68">
        <v>21.6</v>
      </c>
      <c r="G320" s="68">
        <v>158</v>
      </c>
      <c r="H320" s="68">
        <v>44</v>
      </c>
      <c r="I320" s="68">
        <v>0.06</v>
      </c>
      <c r="J320" s="68">
        <v>1.8</v>
      </c>
      <c r="K320" s="68">
        <v>242</v>
      </c>
      <c r="L320" s="68">
        <v>30</v>
      </c>
      <c r="M320" s="68">
        <v>188</v>
      </c>
      <c r="N320" s="68">
        <v>0.2</v>
      </c>
    </row>
    <row r="321" spans="1:14" ht="21">
      <c r="A321" s="49"/>
      <c r="B321" s="49" t="s">
        <v>65</v>
      </c>
      <c r="C321" s="55">
        <v>200</v>
      </c>
      <c r="D321" s="68">
        <v>5.4</v>
      </c>
      <c r="E321" s="68">
        <v>5</v>
      </c>
      <c r="F321" s="68">
        <v>21.6</v>
      </c>
      <c r="G321" s="68">
        <v>158</v>
      </c>
      <c r="H321" s="68">
        <v>44</v>
      </c>
      <c r="I321" s="68">
        <v>0.06</v>
      </c>
      <c r="J321" s="68">
        <v>1.8</v>
      </c>
      <c r="K321" s="68">
        <v>242</v>
      </c>
      <c r="L321" s="68">
        <v>30</v>
      </c>
      <c r="M321" s="68">
        <v>188</v>
      </c>
      <c r="N321" s="68">
        <v>0.2</v>
      </c>
    </row>
    <row r="322" spans="1:14" s="72" customFormat="1" ht="21">
      <c r="A322" s="49"/>
      <c r="B322" s="54"/>
      <c r="C322" s="55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</row>
    <row r="323" spans="1:14" s="72" customFormat="1" ht="21">
      <c r="A323" s="49"/>
      <c r="B323" s="49" t="s">
        <v>66</v>
      </c>
      <c r="C323" s="77">
        <f t="shared" ref="C323:N323" si="47">SUM(C293+C296+C305+C309+C318+C321)</f>
        <v>2509</v>
      </c>
      <c r="D323" s="77">
        <f t="shared" si="47"/>
        <v>86.389800000000008</v>
      </c>
      <c r="E323" s="77">
        <f t="shared" si="47"/>
        <v>86.789599999999993</v>
      </c>
      <c r="F323" s="77">
        <f t="shared" si="47"/>
        <v>426.65319999999997</v>
      </c>
      <c r="G323" s="77">
        <f t="shared" si="47"/>
        <v>2753.0299999999997</v>
      </c>
      <c r="H323" s="77">
        <f t="shared" si="47"/>
        <v>108.46000000000001</v>
      </c>
      <c r="I323" s="77">
        <f t="shared" si="47"/>
        <v>1.3260000000000001</v>
      </c>
      <c r="J323" s="77">
        <f t="shared" si="47"/>
        <v>247.8</v>
      </c>
      <c r="K323" s="77">
        <f t="shared" si="47"/>
        <v>715.78800000000001</v>
      </c>
      <c r="L323" s="77">
        <f t="shared" si="47"/>
        <v>378.73</v>
      </c>
      <c r="M323" s="77">
        <f t="shared" si="47"/>
        <v>1207.07</v>
      </c>
      <c r="N323" s="77">
        <f t="shared" si="47"/>
        <v>20.110000000000003</v>
      </c>
    </row>
    <row r="324" spans="1:14" s="72" customFormat="1" ht="21">
      <c r="A324" s="49"/>
      <c r="B324" s="49"/>
      <c r="C324" s="60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</row>
    <row r="325" spans="1:14" ht="20.399999999999999">
      <c r="A325" s="343" t="s">
        <v>4</v>
      </c>
      <c r="B325" s="346" t="s">
        <v>5</v>
      </c>
      <c r="C325" s="349" t="s">
        <v>6</v>
      </c>
      <c r="D325" s="352" t="s">
        <v>7</v>
      </c>
      <c r="E325" s="353"/>
      <c r="F325" s="354"/>
      <c r="G325" s="346" t="s">
        <v>8</v>
      </c>
      <c r="H325" s="355" t="s">
        <v>9</v>
      </c>
      <c r="I325" s="356"/>
      <c r="J325" s="357"/>
      <c r="K325" s="356" t="s">
        <v>10</v>
      </c>
      <c r="L325" s="356"/>
      <c r="M325" s="356"/>
      <c r="N325" s="357"/>
    </row>
    <row r="326" spans="1:14">
      <c r="A326" s="344"/>
      <c r="B326" s="347"/>
      <c r="C326" s="350"/>
      <c r="D326" s="361" t="s">
        <v>11</v>
      </c>
      <c r="E326" s="361" t="s">
        <v>12</v>
      </c>
      <c r="F326" s="362" t="s">
        <v>13</v>
      </c>
      <c r="G326" s="347"/>
      <c r="H326" s="358"/>
      <c r="I326" s="359"/>
      <c r="J326" s="360"/>
      <c r="K326" s="359"/>
      <c r="L326" s="359"/>
      <c r="M326" s="359"/>
      <c r="N326" s="360"/>
    </row>
    <row r="327" spans="1:14" ht="48" customHeight="1">
      <c r="A327" s="345"/>
      <c r="B327" s="348"/>
      <c r="C327" s="351"/>
      <c r="D327" s="361"/>
      <c r="E327" s="361"/>
      <c r="F327" s="362"/>
      <c r="G327" s="348"/>
      <c r="H327" s="45" t="s">
        <v>14</v>
      </c>
      <c r="I327" s="46" t="s">
        <v>15</v>
      </c>
      <c r="J327" s="46" t="s">
        <v>16</v>
      </c>
      <c r="K327" s="46" t="s">
        <v>17</v>
      </c>
      <c r="L327" s="46" t="s">
        <v>18</v>
      </c>
      <c r="M327" s="46" t="s">
        <v>19</v>
      </c>
      <c r="N327" s="46" t="s">
        <v>20</v>
      </c>
    </row>
    <row r="328" spans="1:14" ht="20.25" customHeight="1">
      <c r="A328" s="185"/>
      <c r="B328" s="47" t="s">
        <v>152</v>
      </c>
      <c r="C328" s="48"/>
      <c r="D328" s="183"/>
      <c r="E328" s="183"/>
      <c r="F328" s="184"/>
      <c r="G328" s="186"/>
      <c r="H328" s="45"/>
      <c r="I328" s="46"/>
      <c r="J328" s="46"/>
      <c r="K328" s="46"/>
      <c r="L328" s="46"/>
      <c r="M328" s="46"/>
      <c r="N328" s="46"/>
    </row>
    <row r="329" spans="1:14" s="72" customFormat="1" ht="20.25" customHeight="1">
      <c r="A329" s="49"/>
      <c r="B329" s="50" t="s">
        <v>116</v>
      </c>
      <c r="C329" s="51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</row>
    <row r="330" spans="1:14" s="72" customFormat="1" ht="20.25" customHeight="1">
      <c r="A330" s="49"/>
      <c r="B330" s="50" t="s">
        <v>68</v>
      </c>
      <c r="C330" s="51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</row>
    <row r="331" spans="1:14" s="72" customFormat="1" ht="60" customHeight="1">
      <c r="A331" s="49" t="s">
        <v>221</v>
      </c>
      <c r="B331" s="54" t="s">
        <v>223</v>
      </c>
      <c r="C331" s="57">
        <v>200</v>
      </c>
      <c r="D331" s="65">
        <v>14.68</v>
      </c>
      <c r="E331" s="65">
        <v>5.39</v>
      </c>
      <c r="F331" s="65">
        <v>102.55</v>
      </c>
      <c r="G331" s="65">
        <v>252.8</v>
      </c>
      <c r="H331" s="65">
        <v>0</v>
      </c>
      <c r="I331" s="65">
        <v>0</v>
      </c>
      <c r="J331" s="65">
        <v>1.65</v>
      </c>
      <c r="K331" s="65">
        <v>178.8</v>
      </c>
      <c r="L331" s="65">
        <v>55.2</v>
      </c>
      <c r="M331" s="65">
        <v>223.1</v>
      </c>
      <c r="N331" s="65">
        <v>2.91</v>
      </c>
    </row>
    <row r="332" spans="1:14" ht="39.75" customHeight="1">
      <c r="A332" s="58" t="s">
        <v>222</v>
      </c>
      <c r="B332" s="54" t="s">
        <v>72</v>
      </c>
      <c r="C332" s="55">
        <v>20</v>
      </c>
      <c r="D332" s="65">
        <v>0</v>
      </c>
      <c r="E332" s="65">
        <v>14.4</v>
      </c>
      <c r="F332" s="65">
        <v>0.26</v>
      </c>
      <c r="G332" s="65">
        <v>132.19999999999999</v>
      </c>
      <c r="H332" s="78">
        <v>0.1</v>
      </c>
      <c r="I332" s="65">
        <v>0</v>
      </c>
      <c r="J332" s="65">
        <v>0</v>
      </c>
      <c r="K332" s="65">
        <v>4.4000000000000004</v>
      </c>
      <c r="L332" s="65">
        <v>0.6</v>
      </c>
      <c r="M332" s="65">
        <v>3.8</v>
      </c>
      <c r="N332" s="65">
        <v>0.04</v>
      </c>
    </row>
    <row r="333" spans="1:14" s="72" customFormat="1" ht="20.25" customHeight="1">
      <c r="A333" s="58" t="s">
        <v>99</v>
      </c>
      <c r="B333" s="57" t="s">
        <v>100</v>
      </c>
      <c r="C333" s="57">
        <v>30</v>
      </c>
      <c r="D333" s="52">
        <v>6.9</v>
      </c>
      <c r="E333" s="52">
        <v>8.6999999999999993</v>
      </c>
      <c r="F333" s="52">
        <v>0</v>
      </c>
      <c r="G333" s="52">
        <v>108</v>
      </c>
      <c r="H333" s="52">
        <v>0.06</v>
      </c>
      <c r="I333" s="52">
        <v>0</v>
      </c>
      <c r="J333" s="52">
        <v>0.84</v>
      </c>
      <c r="K333" s="52">
        <v>312</v>
      </c>
      <c r="L333" s="52">
        <v>0</v>
      </c>
      <c r="M333" s="52">
        <v>163.19999999999999</v>
      </c>
      <c r="N333" s="52">
        <v>0</v>
      </c>
    </row>
    <row r="334" spans="1:14" ht="20.25" customHeight="1">
      <c r="A334" s="58" t="s">
        <v>30</v>
      </c>
      <c r="B334" s="69" t="s">
        <v>31</v>
      </c>
      <c r="C334" s="69">
        <v>30</v>
      </c>
      <c r="D334" s="65">
        <f>7.7*C334/100</f>
        <v>2.31</v>
      </c>
      <c r="E334" s="65">
        <f>3*C334/100</f>
        <v>0.9</v>
      </c>
      <c r="F334" s="65">
        <f>49.8*C334/100</f>
        <v>14.94</v>
      </c>
      <c r="G334" s="65">
        <f>262*C334/100</f>
        <v>78.599999999999994</v>
      </c>
      <c r="H334" s="78">
        <v>0</v>
      </c>
      <c r="I334" s="65">
        <f>0.16*C334/100</f>
        <v>4.8000000000000001E-2</v>
      </c>
      <c r="J334" s="65">
        <v>0</v>
      </c>
      <c r="K334" s="65">
        <f>26*C334/100</f>
        <v>7.8</v>
      </c>
      <c r="L334" s="65">
        <f>35*C334/100</f>
        <v>10.5</v>
      </c>
      <c r="M334" s="65">
        <f>83*C334/100</f>
        <v>24.9</v>
      </c>
      <c r="N334" s="65">
        <f>1.6*C334/100</f>
        <v>0.48</v>
      </c>
    </row>
    <row r="335" spans="1:14" s="72" customFormat="1" ht="38.25" customHeight="1">
      <c r="A335" s="49" t="s">
        <v>59</v>
      </c>
      <c r="B335" s="54" t="s">
        <v>60</v>
      </c>
      <c r="C335" s="59" t="s">
        <v>61</v>
      </c>
      <c r="D335" s="65">
        <v>0</v>
      </c>
      <c r="E335" s="65">
        <v>0</v>
      </c>
      <c r="F335" s="65">
        <v>11.3</v>
      </c>
      <c r="G335" s="65">
        <v>45.6</v>
      </c>
      <c r="H335" s="65">
        <v>0</v>
      </c>
      <c r="I335" s="65">
        <v>0</v>
      </c>
      <c r="J335" s="65">
        <v>3.1</v>
      </c>
      <c r="K335" s="65">
        <v>14.2</v>
      </c>
      <c r="L335" s="65">
        <v>2.4</v>
      </c>
      <c r="M335" s="80">
        <v>4.4000000000000004</v>
      </c>
      <c r="N335" s="65">
        <v>0.36</v>
      </c>
    </row>
    <row r="336" spans="1:14" s="72" customFormat="1" ht="20.25" customHeight="1">
      <c r="A336" s="49"/>
      <c r="B336" s="49" t="s">
        <v>134</v>
      </c>
      <c r="C336" s="58">
        <v>502</v>
      </c>
      <c r="D336" s="49">
        <f>SUM(D331:D335)</f>
        <v>23.889999999999997</v>
      </c>
      <c r="E336" s="49">
        <f t="shared" ref="E336:N336" si="48">SUM(E331:E335)</f>
        <v>29.389999999999997</v>
      </c>
      <c r="F336" s="49">
        <f t="shared" si="48"/>
        <v>129.05000000000001</v>
      </c>
      <c r="G336" s="49">
        <f t="shared" si="48"/>
        <v>617.20000000000005</v>
      </c>
      <c r="H336" s="49">
        <f t="shared" si="48"/>
        <v>0.16</v>
      </c>
      <c r="I336" s="49">
        <f t="shared" si="48"/>
        <v>4.8000000000000001E-2</v>
      </c>
      <c r="J336" s="49">
        <f t="shared" si="48"/>
        <v>5.59</v>
      </c>
      <c r="K336" s="49">
        <f t="shared" si="48"/>
        <v>517.20000000000005</v>
      </c>
      <c r="L336" s="49">
        <f t="shared" si="48"/>
        <v>68.700000000000017</v>
      </c>
      <c r="M336" s="49">
        <f t="shared" si="48"/>
        <v>419.4</v>
      </c>
      <c r="N336" s="49">
        <f t="shared" si="48"/>
        <v>3.79</v>
      </c>
    </row>
    <row r="337" spans="1:14" s="72" customFormat="1" ht="20.25" customHeight="1">
      <c r="A337" s="49"/>
      <c r="B337" s="50" t="s">
        <v>33</v>
      </c>
      <c r="C337" s="52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</row>
    <row r="338" spans="1:14" ht="20.25" customHeight="1">
      <c r="A338" s="49" t="s">
        <v>199</v>
      </c>
      <c r="B338" s="62" t="s">
        <v>73</v>
      </c>
      <c r="C338" s="79">
        <v>200</v>
      </c>
      <c r="D338" s="49">
        <v>3</v>
      </c>
      <c r="E338" s="49">
        <v>1</v>
      </c>
      <c r="F338" s="49">
        <v>42</v>
      </c>
      <c r="G338" s="49">
        <v>192</v>
      </c>
      <c r="H338" s="61">
        <v>0</v>
      </c>
      <c r="I338" s="49">
        <v>0.08</v>
      </c>
      <c r="J338" s="49">
        <v>20</v>
      </c>
      <c r="K338" s="49">
        <v>16</v>
      </c>
      <c r="L338" s="49">
        <v>84</v>
      </c>
      <c r="M338" s="49">
        <v>56</v>
      </c>
      <c r="N338" s="49">
        <v>1.2</v>
      </c>
    </row>
    <row r="339" spans="1:14" ht="20.25" customHeight="1">
      <c r="A339" s="49"/>
      <c r="B339" s="49" t="s">
        <v>35</v>
      </c>
      <c r="C339" s="140">
        <f t="shared" ref="C339:N339" si="49">SUM(C338:C338)</f>
        <v>200</v>
      </c>
      <c r="D339" s="57">
        <f t="shared" si="49"/>
        <v>3</v>
      </c>
      <c r="E339" s="57">
        <f t="shared" si="49"/>
        <v>1</v>
      </c>
      <c r="F339" s="57">
        <f t="shared" si="49"/>
        <v>42</v>
      </c>
      <c r="G339" s="57">
        <f t="shared" si="49"/>
        <v>192</v>
      </c>
      <c r="H339" s="57">
        <f t="shared" si="49"/>
        <v>0</v>
      </c>
      <c r="I339" s="57">
        <f t="shared" si="49"/>
        <v>0.08</v>
      </c>
      <c r="J339" s="57">
        <f t="shared" si="49"/>
        <v>20</v>
      </c>
      <c r="K339" s="57">
        <f t="shared" si="49"/>
        <v>16</v>
      </c>
      <c r="L339" s="57">
        <f t="shared" si="49"/>
        <v>84</v>
      </c>
      <c r="M339" s="57">
        <f t="shared" si="49"/>
        <v>56</v>
      </c>
      <c r="N339" s="57">
        <f t="shared" si="49"/>
        <v>1.2</v>
      </c>
    </row>
    <row r="340" spans="1:14" s="72" customFormat="1" ht="20.25" customHeight="1">
      <c r="A340" s="49"/>
      <c r="B340" s="50" t="s">
        <v>36</v>
      </c>
      <c r="C340" s="51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</row>
    <row r="341" spans="1:14" s="72" customFormat="1" ht="37.5" customHeight="1">
      <c r="A341" s="49" t="s">
        <v>175</v>
      </c>
      <c r="B341" s="54" t="s">
        <v>176</v>
      </c>
      <c r="C341" s="57">
        <v>200</v>
      </c>
      <c r="D341" s="65">
        <v>3.35</v>
      </c>
      <c r="E341" s="65">
        <v>4.58</v>
      </c>
      <c r="F341" s="65">
        <v>10.18</v>
      </c>
      <c r="G341" s="65">
        <v>297.32</v>
      </c>
      <c r="H341" s="65">
        <v>0.05</v>
      </c>
      <c r="I341" s="65">
        <v>0</v>
      </c>
      <c r="J341" s="65">
        <v>8.1</v>
      </c>
      <c r="K341" s="65">
        <v>27.48</v>
      </c>
      <c r="L341" s="65">
        <v>20.3</v>
      </c>
      <c r="M341" s="65">
        <v>47.2</v>
      </c>
      <c r="N341" s="65">
        <v>1</v>
      </c>
    </row>
    <row r="342" spans="1:14" s="72" customFormat="1" ht="38.25" customHeight="1">
      <c r="A342" s="58" t="s">
        <v>224</v>
      </c>
      <c r="B342" s="54" t="s">
        <v>177</v>
      </c>
      <c r="C342" s="141" t="s">
        <v>163</v>
      </c>
      <c r="D342" s="65">
        <v>9.4</v>
      </c>
      <c r="E342" s="65">
        <v>11.33</v>
      </c>
      <c r="F342" s="65">
        <v>15.22</v>
      </c>
      <c r="G342" s="65">
        <v>203.14</v>
      </c>
      <c r="H342" s="65">
        <v>0</v>
      </c>
      <c r="I342" s="65">
        <v>0.01</v>
      </c>
      <c r="J342" s="65">
        <v>4.4000000000000004</v>
      </c>
      <c r="K342" s="65">
        <v>21.21</v>
      </c>
      <c r="L342" s="65">
        <v>21.79</v>
      </c>
      <c r="M342" s="65">
        <v>104.6</v>
      </c>
      <c r="N342" s="65">
        <v>1.54</v>
      </c>
    </row>
    <row r="343" spans="1:14" s="72" customFormat="1" ht="59.25" customHeight="1">
      <c r="A343" s="49" t="s">
        <v>55</v>
      </c>
      <c r="B343" s="57" t="s">
        <v>56</v>
      </c>
      <c r="C343" s="141" t="s">
        <v>197</v>
      </c>
      <c r="D343" s="65">
        <v>5.68</v>
      </c>
      <c r="E343" s="65">
        <v>4.3600000000000003</v>
      </c>
      <c r="F343" s="65">
        <v>27.25</v>
      </c>
      <c r="G343" s="65">
        <v>171</v>
      </c>
      <c r="H343" s="65">
        <v>20</v>
      </c>
      <c r="I343" s="65">
        <v>0.06</v>
      </c>
      <c r="J343" s="65">
        <v>0</v>
      </c>
      <c r="K343" s="65">
        <v>5</v>
      </c>
      <c r="L343" s="65">
        <v>21.8</v>
      </c>
      <c r="M343" s="65">
        <v>38.200000000000003</v>
      </c>
      <c r="N343" s="65">
        <v>1.1399999999999999</v>
      </c>
    </row>
    <row r="344" spans="1:14" s="72" customFormat="1" ht="26.25" customHeight="1">
      <c r="A344" s="5" t="s">
        <v>202</v>
      </c>
      <c r="B344" s="38" t="s">
        <v>57</v>
      </c>
      <c r="C344" s="57">
        <v>60</v>
      </c>
      <c r="D344" s="52">
        <v>0.48</v>
      </c>
      <c r="E344" s="52">
        <v>0</v>
      </c>
      <c r="F344" s="52">
        <v>1</v>
      </c>
      <c r="G344" s="52">
        <v>7.8</v>
      </c>
      <c r="H344" s="53">
        <v>0</v>
      </c>
      <c r="I344" s="52">
        <v>0</v>
      </c>
      <c r="J344" s="52">
        <v>3</v>
      </c>
      <c r="K344" s="52">
        <v>13.8</v>
      </c>
      <c r="L344" s="52">
        <v>8.4</v>
      </c>
      <c r="M344" s="52">
        <v>14.4</v>
      </c>
      <c r="N344" s="52">
        <v>0.36</v>
      </c>
    </row>
    <row r="345" spans="1:14" s="72" customFormat="1" ht="20.25" customHeight="1">
      <c r="A345" s="49" t="s">
        <v>30</v>
      </c>
      <c r="B345" s="17" t="s">
        <v>43</v>
      </c>
      <c r="C345" s="57">
        <v>40</v>
      </c>
      <c r="D345" s="52">
        <v>3</v>
      </c>
      <c r="E345" s="52">
        <f>1.2*C345/100</f>
        <v>0.48</v>
      </c>
      <c r="F345" s="52">
        <f>34.2*C345/100</f>
        <v>13.68</v>
      </c>
      <c r="G345" s="52">
        <f>181*C345/100</f>
        <v>72.400000000000006</v>
      </c>
      <c r="H345" s="52">
        <v>0</v>
      </c>
      <c r="I345" s="52">
        <f>0.11*C345/100</f>
        <v>4.4000000000000004E-2</v>
      </c>
      <c r="J345" s="52">
        <v>0</v>
      </c>
      <c r="K345" s="52">
        <f>34*C345/100</f>
        <v>13.6</v>
      </c>
      <c r="L345" s="52">
        <f>41*C345/100</f>
        <v>16.399999999999999</v>
      </c>
      <c r="M345" s="52">
        <f>120*C345/100</f>
        <v>48</v>
      </c>
      <c r="N345" s="52">
        <f>2.3*C345/100</f>
        <v>0.92</v>
      </c>
    </row>
    <row r="346" spans="1:14" s="72" customFormat="1" ht="20.25" customHeight="1">
      <c r="A346" s="49" t="s">
        <v>30</v>
      </c>
      <c r="B346" s="54" t="s">
        <v>44</v>
      </c>
      <c r="C346" s="57">
        <v>80</v>
      </c>
      <c r="D346" s="52">
        <f>7.7*C346/100</f>
        <v>6.16</v>
      </c>
      <c r="E346" s="52">
        <f>3*C346/100</f>
        <v>2.4</v>
      </c>
      <c r="F346" s="52">
        <f>49.8*C346/100</f>
        <v>39.840000000000003</v>
      </c>
      <c r="G346" s="52">
        <f>262*C346/100</f>
        <v>209.6</v>
      </c>
      <c r="H346" s="52">
        <v>0</v>
      </c>
      <c r="I346" s="52">
        <f>0.16*C346/100</f>
        <v>0.128</v>
      </c>
      <c r="J346" s="52">
        <v>0</v>
      </c>
      <c r="K346" s="52">
        <f>26*C346/100</f>
        <v>20.8</v>
      </c>
      <c r="L346" s="52">
        <f>35*C346/100</f>
        <v>28</v>
      </c>
      <c r="M346" s="52">
        <f>83*C346/100</f>
        <v>66.400000000000006</v>
      </c>
      <c r="N346" s="52">
        <f>1.6*C346/100</f>
        <v>1.28</v>
      </c>
    </row>
    <row r="347" spans="1:14" s="72" customFormat="1" ht="25.5" customHeight="1">
      <c r="A347" s="49" t="s">
        <v>83</v>
      </c>
      <c r="B347" s="65" t="s">
        <v>84</v>
      </c>
      <c r="C347" s="52">
        <v>200</v>
      </c>
      <c r="D347" s="65">
        <v>0</v>
      </c>
      <c r="E347" s="65">
        <v>0</v>
      </c>
      <c r="F347" s="65">
        <v>23.88</v>
      </c>
      <c r="G347" s="65">
        <v>97.6</v>
      </c>
      <c r="H347" s="65">
        <v>0</v>
      </c>
      <c r="I347" s="65">
        <v>0</v>
      </c>
      <c r="J347" s="65">
        <v>1.72</v>
      </c>
      <c r="K347" s="65">
        <v>14.48</v>
      </c>
      <c r="L347" s="65">
        <v>3.6</v>
      </c>
      <c r="M347" s="65">
        <v>4.4000000000000004</v>
      </c>
      <c r="N347" s="65">
        <v>0.94</v>
      </c>
    </row>
    <row r="348" spans="1:14" s="72" customFormat="1" ht="20.25" customHeight="1">
      <c r="A348" s="49"/>
      <c r="B348" s="49" t="s">
        <v>45</v>
      </c>
      <c r="C348" s="58">
        <v>850</v>
      </c>
      <c r="D348" s="49">
        <f t="shared" ref="D348:N348" si="50">SUM(D341:D347)</f>
        <v>28.07</v>
      </c>
      <c r="E348" s="49">
        <f t="shared" si="50"/>
        <v>23.15</v>
      </c>
      <c r="F348" s="49">
        <f t="shared" si="50"/>
        <v>131.05000000000001</v>
      </c>
      <c r="G348" s="49">
        <f t="shared" si="50"/>
        <v>1058.8599999999999</v>
      </c>
      <c r="H348" s="49">
        <f t="shared" si="50"/>
        <v>20.05</v>
      </c>
      <c r="I348" s="49">
        <f t="shared" si="50"/>
        <v>0.24199999999999999</v>
      </c>
      <c r="J348" s="49">
        <f t="shared" si="50"/>
        <v>17.22</v>
      </c>
      <c r="K348" s="49">
        <f t="shared" si="50"/>
        <v>116.36999999999999</v>
      </c>
      <c r="L348" s="49">
        <f t="shared" si="50"/>
        <v>120.28999999999999</v>
      </c>
      <c r="M348" s="49">
        <f t="shared" si="50"/>
        <v>323.2</v>
      </c>
      <c r="N348" s="49">
        <f t="shared" si="50"/>
        <v>7.18</v>
      </c>
    </row>
    <row r="349" spans="1:14" s="72" customFormat="1" ht="20.25" customHeight="1">
      <c r="A349" s="49"/>
      <c r="B349" s="50" t="s">
        <v>46</v>
      </c>
      <c r="C349" s="51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</row>
    <row r="350" spans="1:14" s="72" customFormat="1" ht="41.25" customHeight="1">
      <c r="A350" s="146" t="s">
        <v>178</v>
      </c>
      <c r="B350" s="139" t="s">
        <v>179</v>
      </c>
      <c r="C350" s="193" t="s">
        <v>225</v>
      </c>
      <c r="D350" s="147">
        <v>25.8</v>
      </c>
      <c r="E350" s="147">
        <v>13.2</v>
      </c>
      <c r="F350" s="147">
        <v>73.599999999999994</v>
      </c>
      <c r="G350" s="147">
        <v>384.5</v>
      </c>
      <c r="H350" s="147">
        <v>0</v>
      </c>
      <c r="I350" s="147">
        <v>0</v>
      </c>
      <c r="J350" s="147">
        <v>0</v>
      </c>
      <c r="K350" s="147">
        <v>326.3</v>
      </c>
      <c r="L350" s="147">
        <v>45.1</v>
      </c>
      <c r="M350" s="147">
        <v>356.7</v>
      </c>
      <c r="N350" s="147">
        <v>0.76</v>
      </c>
    </row>
    <row r="351" spans="1:14" s="72" customFormat="1" ht="20.25" customHeight="1">
      <c r="A351" s="49" t="s">
        <v>211</v>
      </c>
      <c r="B351" s="54" t="s">
        <v>0</v>
      </c>
      <c r="C351" s="57">
        <v>200</v>
      </c>
      <c r="D351" s="65">
        <v>0</v>
      </c>
      <c r="E351" s="65">
        <v>0</v>
      </c>
      <c r="F351" s="65">
        <v>21.4</v>
      </c>
      <c r="G351" s="65">
        <v>86</v>
      </c>
      <c r="H351" s="65">
        <v>0</v>
      </c>
      <c r="I351" s="65">
        <v>0</v>
      </c>
      <c r="J351" s="65">
        <v>50</v>
      </c>
      <c r="K351" s="65">
        <v>0</v>
      </c>
      <c r="L351" s="65">
        <v>0</v>
      </c>
      <c r="M351" s="65">
        <v>0</v>
      </c>
      <c r="N351" s="65">
        <v>0</v>
      </c>
    </row>
    <row r="352" spans="1:14" s="72" customFormat="1" ht="20.25" customHeight="1">
      <c r="A352" s="49"/>
      <c r="B352" s="49" t="s">
        <v>51</v>
      </c>
      <c r="C352" s="58">
        <f>SUM(C350:C351)</f>
        <v>200</v>
      </c>
      <c r="D352" s="49">
        <f>SUM(D350:D351)</f>
        <v>25.8</v>
      </c>
      <c r="E352" s="49">
        <f t="shared" ref="E352:N352" si="51">SUM(E350:E351)</f>
        <v>13.2</v>
      </c>
      <c r="F352" s="49">
        <f t="shared" si="51"/>
        <v>95</v>
      </c>
      <c r="G352" s="49">
        <f t="shared" si="51"/>
        <v>470.5</v>
      </c>
      <c r="H352" s="49">
        <f t="shared" si="51"/>
        <v>0</v>
      </c>
      <c r="I352" s="49">
        <f t="shared" si="51"/>
        <v>0</v>
      </c>
      <c r="J352" s="49">
        <f t="shared" si="51"/>
        <v>50</v>
      </c>
      <c r="K352" s="49">
        <f t="shared" si="51"/>
        <v>326.3</v>
      </c>
      <c r="L352" s="49">
        <f t="shared" si="51"/>
        <v>45.1</v>
      </c>
      <c r="M352" s="49">
        <f t="shared" si="51"/>
        <v>356.7</v>
      </c>
      <c r="N352" s="49">
        <f t="shared" si="51"/>
        <v>0.76</v>
      </c>
    </row>
    <row r="353" spans="1:14" s="72" customFormat="1" ht="20.25" customHeight="1">
      <c r="A353" s="49"/>
      <c r="B353" s="66" t="s">
        <v>52</v>
      </c>
      <c r="C353" s="67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</row>
    <row r="354" spans="1:14" s="72" customFormat="1" ht="20.25" customHeight="1">
      <c r="A354" s="49" t="s">
        <v>181</v>
      </c>
      <c r="B354" s="57" t="s">
        <v>182</v>
      </c>
      <c r="C354" s="128" t="s">
        <v>227</v>
      </c>
      <c r="D354" s="65">
        <v>10.058</v>
      </c>
      <c r="E354" s="65">
        <v>10.223000000000001</v>
      </c>
      <c r="F354" s="65">
        <v>9.4</v>
      </c>
      <c r="G354" s="65">
        <v>170.75</v>
      </c>
      <c r="H354" s="65">
        <v>93.75</v>
      </c>
      <c r="I354" s="65">
        <v>0.26</v>
      </c>
      <c r="J354" s="65">
        <v>1.48</v>
      </c>
      <c r="K354" s="65">
        <v>119.6</v>
      </c>
      <c r="L354" s="65">
        <v>72</v>
      </c>
      <c r="M354" s="65">
        <v>406.5</v>
      </c>
      <c r="N354" s="65">
        <v>2.2000000000000002</v>
      </c>
    </row>
    <row r="355" spans="1:14" s="72" customFormat="1" ht="59.25" customHeight="1">
      <c r="A355" s="49" t="s">
        <v>183</v>
      </c>
      <c r="B355" s="57" t="s">
        <v>184</v>
      </c>
      <c r="C355" s="52">
        <v>150</v>
      </c>
      <c r="D355" s="65">
        <v>3.39</v>
      </c>
      <c r="E355" s="65">
        <v>5.17</v>
      </c>
      <c r="F355" s="65">
        <v>27.62</v>
      </c>
      <c r="G355" s="65">
        <v>170.97</v>
      </c>
      <c r="H355" s="65">
        <v>0</v>
      </c>
      <c r="I355" s="65">
        <v>0</v>
      </c>
      <c r="J355" s="65">
        <v>33.9</v>
      </c>
      <c r="K355" s="65">
        <v>16.95</v>
      </c>
      <c r="L355" s="65">
        <v>38.979999999999997</v>
      </c>
      <c r="M355" s="65">
        <v>98.31</v>
      </c>
      <c r="N355" s="65">
        <v>1.526</v>
      </c>
    </row>
    <row r="356" spans="1:14" s="72" customFormat="1" ht="20.25" customHeight="1">
      <c r="A356" s="5" t="s">
        <v>205</v>
      </c>
      <c r="B356" s="57" t="s">
        <v>93</v>
      </c>
      <c r="C356" s="57">
        <v>60</v>
      </c>
      <c r="D356" s="52">
        <v>1.08</v>
      </c>
      <c r="E356" s="52">
        <v>0</v>
      </c>
      <c r="F356" s="52">
        <v>1.8</v>
      </c>
      <c r="G356" s="52">
        <v>13.8</v>
      </c>
      <c r="H356" s="53">
        <v>0</v>
      </c>
      <c r="I356" s="52">
        <v>0</v>
      </c>
      <c r="J356" s="52">
        <v>6</v>
      </c>
      <c r="K356" s="52">
        <v>28.8</v>
      </c>
      <c r="L356" s="52">
        <v>9.6</v>
      </c>
      <c r="M356" s="52">
        <v>18.600000000000001</v>
      </c>
      <c r="N356" s="52">
        <v>0.72</v>
      </c>
    </row>
    <row r="357" spans="1:14" s="72" customFormat="1" ht="20.25" customHeight="1">
      <c r="A357" s="49" t="s">
        <v>30</v>
      </c>
      <c r="B357" s="54" t="s">
        <v>44</v>
      </c>
      <c r="C357" s="57">
        <v>50</v>
      </c>
      <c r="D357" s="147">
        <f>7.7*C357/100</f>
        <v>3.85</v>
      </c>
      <c r="E357" s="147">
        <f>3*C357/100</f>
        <v>1.5</v>
      </c>
      <c r="F357" s="147">
        <f>49.8*C357/100</f>
        <v>24.9</v>
      </c>
      <c r="G357" s="147">
        <f>262*C357/100</f>
        <v>131</v>
      </c>
      <c r="H357" s="147">
        <v>0</v>
      </c>
      <c r="I357" s="147">
        <f>0.16*C357/100</f>
        <v>0.08</v>
      </c>
      <c r="J357" s="147">
        <v>0</v>
      </c>
      <c r="K357" s="147">
        <f>26*C357/100</f>
        <v>13</v>
      </c>
      <c r="L357" s="147">
        <f>35*C357/100</f>
        <v>17.5</v>
      </c>
      <c r="M357" s="151">
        <f>83*C357/100</f>
        <v>41.5</v>
      </c>
      <c r="N357" s="147">
        <f>1.6*C357/100</f>
        <v>0.8</v>
      </c>
    </row>
    <row r="358" spans="1:14" s="72" customFormat="1" ht="20.25" customHeight="1">
      <c r="A358" s="49" t="s">
        <v>30</v>
      </c>
      <c r="B358" s="17" t="s">
        <v>43</v>
      </c>
      <c r="C358" s="57">
        <v>40</v>
      </c>
      <c r="D358" s="52">
        <v>3</v>
      </c>
      <c r="E358" s="52">
        <f>1.2*C358/100</f>
        <v>0.48</v>
      </c>
      <c r="F358" s="52">
        <f>34.2*C358/100</f>
        <v>13.68</v>
      </c>
      <c r="G358" s="52">
        <f>181*C358/100</f>
        <v>72.400000000000006</v>
      </c>
      <c r="H358" s="52">
        <v>0</v>
      </c>
      <c r="I358" s="52">
        <f>0.11*C358/100</f>
        <v>4.4000000000000004E-2</v>
      </c>
      <c r="J358" s="52">
        <v>0</v>
      </c>
      <c r="K358" s="52">
        <f>34*C358/100</f>
        <v>13.6</v>
      </c>
      <c r="L358" s="52">
        <f>41*C358/100</f>
        <v>16.399999999999999</v>
      </c>
      <c r="M358" s="52">
        <f>120*C358/100</f>
        <v>48</v>
      </c>
      <c r="N358" s="52">
        <f>2.3*C358/100</f>
        <v>0.92</v>
      </c>
    </row>
    <row r="359" spans="1:14" s="72" customFormat="1" ht="37.5" customHeight="1">
      <c r="A359" s="121" t="s">
        <v>41</v>
      </c>
      <c r="B359" s="83" t="s">
        <v>42</v>
      </c>
      <c r="C359" s="83">
        <v>200</v>
      </c>
      <c r="D359" s="84">
        <v>0.8</v>
      </c>
      <c r="E359" s="84">
        <v>0</v>
      </c>
      <c r="F359" s="84">
        <v>19.98</v>
      </c>
      <c r="G359" s="84">
        <v>104</v>
      </c>
      <c r="H359" s="84">
        <v>0</v>
      </c>
      <c r="I359" s="84">
        <v>0</v>
      </c>
      <c r="J359" s="84">
        <v>0.24</v>
      </c>
      <c r="K359" s="84">
        <v>0.4</v>
      </c>
      <c r="L359" s="84">
        <v>0</v>
      </c>
      <c r="M359" s="84">
        <v>0</v>
      </c>
      <c r="N359" s="84">
        <v>0.03</v>
      </c>
    </row>
    <row r="360" spans="1:14" s="72" customFormat="1" ht="20.25" customHeight="1">
      <c r="A360" s="49"/>
      <c r="B360" s="49" t="s">
        <v>146</v>
      </c>
      <c r="C360" s="58">
        <f>SUM(C354:C359)</f>
        <v>500</v>
      </c>
      <c r="D360" s="49">
        <f>SUM(D354:D359)</f>
        <v>22.178000000000001</v>
      </c>
      <c r="E360" s="49">
        <f t="shared" ref="E360:N360" si="52">SUM(E354:E359)</f>
        <v>17.373000000000001</v>
      </c>
      <c r="F360" s="49">
        <f t="shared" si="52"/>
        <v>97.38000000000001</v>
      </c>
      <c r="G360" s="49">
        <f t="shared" si="52"/>
        <v>662.92000000000007</v>
      </c>
      <c r="H360" s="49">
        <f t="shared" si="52"/>
        <v>93.75</v>
      </c>
      <c r="I360" s="49">
        <f t="shared" si="52"/>
        <v>0.38400000000000001</v>
      </c>
      <c r="J360" s="49">
        <f t="shared" si="52"/>
        <v>41.62</v>
      </c>
      <c r="K360" s="49">
        <f t="shared" si="52"/>
        <v>192.35</v>
      </c>
      <c r="L360" s="49">
        <f t="shared" si="52"/>
        <v>154.47999999999999</v>
      </c>
      <c r="M360" s="49">
        <f t="shared" si="52"/>
        <v>612.91</v>
      </c>
      <c r="N360" s="49">
        <f t="shared" si="52"/>
        <v>6.1959999999999997</v>
      </c>
    </row>
    <row r="361" spans="1:14" ht="20.25" customHeight="1">
      <c r="A361" s="49"/>
      <c r="B361" s="73" t="s">
        <v>63</v>
      </c>
      <c r="C361" s="52"/>
      <c r="D361" s="49"/>
      <c r="E361" s="49"/>
      <c r="F361" s="49"/>
      <c r="G361" s="49"/>
      <c r="H361" s="61"/>
      <c r="I361" s="49"/>
      <c r="J361" s="49"/>
      <c r="K361" s="49"/>
      <c r="L361" s="49"/>
      <c r="M361" s="49"/>
      <c r="N361" s="49"/>
    </row>
    <row r="362" spans="1:14" s="72" customFormat="1" ht="42.75" customHeight="1">
      <c r="A362" s="49" t="s">
        <v>96</v>
      </c>
      <c r="B362" s="54" t="s">
        <v>97</v>
      </c>
      <c r="C362" s="57">
        <v>200</v>
      </c>
      <c r="D362" s="65">
        <v>1.8</v>
      </c>
      <c r="E362" s="65">
        <v>5</v>
      </c>
      <c r="F362" s="65">
        <v>8.4</v>
      </c>
      <c r="G362" s="65">
        <v>101.3</v>
      </c>
      <c r="H362" s="65">
        <v>4</v>
      </c>
      <c r="I362" s="65">
        <v>0.04</v>
      </c>
      <c r="J362" s="65">
        <v>0.6</v>
      </c>
      <c r="K362" s="65">
        <v>248</v>
      </c>
      <c r="L362" s="65">
        <v>28</v>
      </c>
      <c r="M362" s="65">
        <v>184</v>
      </c>
      <c r="N362" s="65">
        <v>0.2</v>
      </c>
    </row>
    <row r="363" spans="1:14" ht="20.25" customHeight="1">
      <c r="A363" s="49"/>
      <c r="B363" s="49" t="s">
        <v>65</v>
      </c>
      <c r="C363" s="57">
        <v>200</v>
      </c>
      <c r="D363" s="65">
        <v>1.8</v>
      </c>
      <c r="E363" s="65">
        <v>5</v>
      </c>
      <c r="F363" s="65">
        <v>8.4</v>
      </c>
      <c r="G363" s="65">
        <v>101.3</v>
      </c>
      <c r="H363" s="65">
        <v>4</v>
      </c>
      <c r="I363" s="65">
        <v>0.04</v>
      </c>
      <c r="J363" s="65">
        <v>0.6</v>
      </c>
      <c r="K363" s="65">
        <v>248</v>
      </c>
      <c r="L363" s="65">
        <v>28</v>
      </c>
      <c r="M363" s="65">
        <v>184</v>
      </c>
      <c r="N363" s="65">
        <v>0.2</v>
      </c>
    </row>
    <row r="364" spans="1:14" s="72" customFormat="1" ht="20.25" customHeight="1">
      <c r="A364" s="49"/>
      <c r="B364" s="54"/>
      <c r="C364" s="57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</row>
    <row r="365" spans="1:14" s="72" customFormat="1" ht="20.25" customHeight="1">
      <c r="A365" s="49"/>
      <c r="B365" s="49" t="s">
        <v>66</v>
      </c>
      <c r="C365" s="58">
        <f>SUM(C336+C339+C348+C352+C360+C363)</f>
        <v>2452</v>
      </c>
      <c r="D365" s="58">
        <f t="shared" ref="D365:N365" si="53">SUM(D336+D339+D348+D352+D360+D363)</f>
        <v>104.73799999999999</v>
      </c>
      <c r="E365" s="58">
        <f t="shared" si="53"/>
        <v>89.113</v>
      </c>
      <c r="F365" s="58">
        <f t="shared" si="53"/>
        <v>502.88</v>
      </c>
      <c r="G365" s="58">
        <f t="shared" si="53"/>
        <v>3102.78</v>
      </c>
      <c r="H365" s="58">
        <f t="shared" si="53"/>
        <v>117.96000000000001</v>
      </c>
      <c r="I365" s="58">
        <f t="shared" si="53"/>
        <v>0.79400000000000004</v>
      </c>
      <c r="J365" s="58">
        <f t="shared" si="53"/>
        <v>135.03</v>
      </c>
      <c r="K365" s="58">
        <f t="shared" si="53"/>
        <v>1416.22</v>
      </c>
      <c r="L365" s="58">
        <f t="shared" si="53"/>
        <v>500.57000000000005</v>
      </c>
      <c r="M365" s="58">
        <f t="shared" si="53"/>
        <v>1952.21</v>
      </c>
      <c r="N365" s="58">
        <f t="shared" si="53"/>
        <v>19.325999999999997</v>
      </c>
    </row>
    <row r="366" spans="1:14" s="72" customFormat="1" ht="20.25" customHeight="1">
      <c r="A366" s="49"/>
      <c r="B366" s="49"/>
      <c r="C366" s="52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</row>
    <row r="367" spans="1:14" ht="20.399999999999999">
      <c r="A367" s="343" t="s">
        <v>4</v>
      </c>
      <c r="B367" s="346" t="s">
        <v>5</v>
      </c>
      <c r="C367" s="349" t="s">
        <v>6</v>
      </c>
      <c r="D367" s="352" t="s">
        <v>7</v>
      </c>
      <c r="E367" s="353"/>
      <c r="F367" s="354"/>
      <c r="G367" s="346" t="s">
        <v>8</v>
      </c>
      <c r="H367" s="355" t="s">
        <v>9</v>
      </c>
      <c r="I367" s="356"/>
      <c r="J367" s="357"/>
      <c r="K367" s="356" t="s">
        <v>10</v>
      </c>
      <c r="L367" s="356"/>
      <c r="M367" s="356"/>
      <c r="N367" s="357"/>
    </row>
    <row r="368" spans="1:14">
      <c r="A368" s="344"/>
      <c r="B368" s="347"/>
      <c r="C368" s="350"/>
      <c r="D368" s="361" t="s">
        <v>11</v>
      </c>
      <c r="E368" s="361" t="s">
        <v>12</v>
      </c>
      <c r="F368" s="362" t="s">
        <v>13</v>
      </c>
      <c r="G368" s="347"/>
      <c r="H368" s="358"/>
      <c r="I368" s="359"/>
      <c r="J368" s="360"/>
      <c r="K368" s="359"/>
      <c r="L368" s="359"/>
      <c r="M368" s="359"/>
      <c r="N368" s="360"/>
    </row>
    <row r="369" spans="1:14" ht="46.5" customHeight="1">
      <c r="A369" s="345"/>
      <c r="B369" s="348"/>
      <c r="C369" s="351"/>
      <c r="D369" s="361"/>
      <c r="E369" s="361"/>
      <c r="F369" s="362"/>
      <c r="G369" s="348"/>
      <c r="H369" s="45" t="s">
        <v>14</v>
      </c>
      <c r="I369" s="46" t="s">
        <v>15</v>
      </c>
      <c r="J369" s="46" t="s">
        <v>16</v>
      </c>
      <c r="K369" s="46" t="s">
        <v>17</v>
      </c>
      <c r="L369" s="46" t="s">
        <v>18</v>
      </c>
      <c r="M369" s="46" t="s">
        <v>19</v>
      </c>
      <c r="N369" s="46" t="s">
        <v>20</v>
      </c>
    </row>
    <row r="370" spans="1:14" ht="20.25" customHeight="1">
      <c r="A370" s="185"/>
      <c r="B370" s="47" t="s">
        <v>152</v>
      </c>
      <c r="C370" s="48"/>
      <c r="D370" s="183"/>
      <c r="E370" s="183"/>
      <c r="F370" s="184"/>
      <c r="G370" s="186"/>
      <c r="H370" s="45"/>
      <c r="I370" s="46"/>
      <c r="J370" s="46"/>
      <c r="K370" s="46"/>
      <c r="L370" s="46"/>
      <c r="M370" s="46"/>
      <c r="N370" s="46"/>
    </row>
    <row r="371" spans="1:14" s="72" customFormat="1" ht="20.25" customHeight="1">
      <c r="A371" s="49"/>
      <c r="B371" s="50" t="s">
        <v>185</v>
      </c>
      <c r="C371" s="51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</row>
    <row r="372" spans="1:14" s="72" customFormat="1" ht="20.25" customHeight="1">
      <c r="A372" s="49"/>
      <c r="B372" s="50" t="s">
        <v>68</v>
      </c>
      <c r="C372" s="51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</row>
    <row r="373" spans="1:14" s="72" customFormat="1" ht="76.5" customHeight="1">
      <c r="A373" s="49" t="s">
        <v>130</v>
      </c>
      <c r="B373" s="54" t="s">
        <v>131</v>
      </c>
      <c r="C373" s="57">
        <v>250</v>
      </c>
      <c r="D373" s="65">
        <v>9.15</v>
      </c>
      <c r="E373" s="65">
        <v>7.75</v>
      </c>
      <c r="F373" s="65">
        <v>45.4</v>
      </c>
      <c r="G373" s="65">
        <v>282</v>
      </c>
      <c r="H373" s="65">
        <v>0.3</v>
      </c>
      <c r="I373" s="65">
        <v>0.7</v>
      </c>
      <c r="J373" s="65">
        <v>1.2</v>
      </c>
      <c r="K373" s="65">
        <v>292</v>
      </c>
      <c r="L373" s="65">
        <v>28</v>
      </c>
      <c r="M373" s="65">
        <v>262</v>
      </c>
      <c r="N373" s="65">
        <v>5.8</v>
      </c>
    </row>
    <row r="374" spans="1:14" s="72" customFormat="1" ht="42.75" customHeight="1">
      <c r="A374" s="117" t="s">
        <v>132</v>
      </c>
      <c r="B374" s="54" t="s">
        <v>133</v>
      </c>
      <c r="C374" s="54">
        <v>60</v>
      </c>
      <c r="D374" s="65">
        <v>7.63</v>
      </c>
      <c r="E374" s="65">
        <v>9.4</v>
      </c>
      <c r="F374" s="65">
        <v>15.11</v>
      </c>
      <c r="G374" s="65">
        <v>168.4</v>
      </c>
      <c r="H374" s="65">
        <v>0.02</v>
      </c>
      <c r="I374" s="65">
        <v>0</v>
      </c>
      <c r="J374" s="65">
        <v>0.78</v>
      </c>
      <c r="K374" s="65">
        <v>115.6</v>
      </c>
      <c r="L374" s="65">
        <v>15.65</v>
      </c>
      <c r="M374" s="65">
        <v>114.7</v>
      </c>
      <c r="N374" s="65">
        <v>0.93</v>
      </c>
    </row>
    <row r="375" spans="1:14" s="72" customFormat="1" ht="20.25" customHeight="1">
      <c r="A375" s="58" t="s">
        <v>101</v>
      </c>
      <c r="B375" s="57" t="s">
        <v>102</v>
      </c>
      <c r="C375" s="57">
        <v>200</v>
      </c>
      <c r="D375" s="52">
        <v>3.55</v>
      </c>
      <c r="E375" s="52">
        <v>3.38</v>
      </c>
      <c r="F375" s="52">
        <v>24.9</v>
      </c>
      <c r="G375" s="52">
        <v>139</v>
      </c>
      <c r="H375" s="52">
        <v>0.02</v>
      </c>
      <c r="I375" s="52">
        <v>0.04</v>
      </c>
      <c r="J375" s="52">
        <v>1.3</v>
      </c>
      <c r="K375" s="52">
        <v>125.4</v>
      </c>
      <c r="L375" s="52">
        <v>14</v>
      </c>
      <c r="M375" s="52">
        <v>102</v>
      </c>
      <c r="N375" s="52">
        <v>0.46</v>
      </c>
    </row>
    <row r="376" spans="1:14" s="72" customFormat="1" ht="20.25" customHeight="1">
      <c r="A376" s="49"/>
      <c r="B376" s="49" t="s">
        <v>134</v>
      </c>
      <c r="C376" s="52">
        <f>SUM(C373:C375)</f>
        <v>510</v>
      </c>
      <c r="D376" s="49">
        <f>SUM(D373:D375)</f>
        <v>20.330000000000002</v>
      </c>
      <c r="E376" s="49">
        <f t="shared" ref="E376:N376" si="54">SUM(E373:E375)</f>
        <v>20.529999999999998</v>
      </c>
      <c r="F376" s="49">
        <f t="shared" si="54"/>
        <v>85.41</v>
      </c>
      <c r="G376" s="49">
        <f t="shared" si="54"/>
        <v>589.4</v>
      </c>
      <c r="H376" s="49">
        <f t="shared" si="54"/>
        <v>0.34</v>
      </c>
      <c r="I376" s="49">
        <f t="shared" si="54"/>
        <v>0.74</v>
      </c>
      <c r="J376" s="49">
        <f t="shared" si="54"/>
        <v>3.2800000000000002</v>
      </c>
      <c r="K376" s="49">
        <f t="shared" si="54"/>
        <v>533</v>
      </c>
      <c r="L376" s="49">
        <f t="shared" si="54"/>
        <v>57.65</v>
      </c>
      <c r="M376" s="49">
        <f t="shared" si="54"/>
        <v>478.7</v>
      </c>
      <c r="N376" s="49">
        <f t="shared" si="54"/>
        <v>7.1899999999999995</v>
      </c>
    </row>
    <row r="377" spans="1:14" s="72" customFormat="1" ht="20.25" customHeight="1">
      <c r="A377" s="49"/>
      <c r="B377" s="50" t="s">
        <v>33</v>
      </c>
      <c r="C377" s="52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</row>
    <row r="378" spans="1:14" ht="20.25" customHeight="1">
      <c r="A378" s="49" t="s">
        <v>199</v>
      </c>
      <c r="B378" s="62" t="s">
        <v>104</v>
      </c>
      <c r="C378" s="79">
        <v>200</v>
      </c>
      <c r="D378" s="49">
        <v>1.8</v>
      </c>
      <c r="E378" s="49">
        <v>0</v>
      </c>
      <c r="F378" s="49">
        <v>16.2</v>
      </c>
      <c r="G378" s="49">
        <v>86</v>
      </c>
      <c r="H378" s="61">
        <v>0</v>
      </c>
      <c r="I378" s="49">
        <v>0</v>
      </c>
      <c r="J378" s="49">
        <v>120</v>
      </c>
      <c r="K378" s="49">
        <v>68</v>
      </c>
      <c r="L378" s="49">
        <v>26</v>
      </c>
      <c r="M378" s="49">
        <v>46</v>
      </c>
      <c r="N378" s="49">
        <v>0.6</v>
      </c>
    </row>
    <row r="379" spans="1:14" ht="20.25" customHeight="1">
      <c r="A379" s="49"/>
      <c r="B379" s="49" t="s">
        <v>105</v>
      </c>
      <c r="C379" s="140">
        <f t="shared" ref="C379:N379" si="55">SUM(C378:C378)</f>
        <v>200</v>
      </c>
      <c r="D379" s="57">
        <f t="shared" si="55"/>
        <v>1.8</v>
      </c>
      <c r="E379" s="57">
        <f t="shared" si="55"/>
        <v>0</v>
      </c>
      <c r="F379" s="57">
        <f t="shared" si="55"/>
        <v>16.2</v>
      </c>
      <c r="G379" s="57">
        <f t="shared" si="55"/>
        <v>86</v>
      </c>
      <c r="H379" s="57">
        <f t="shared" si="55"/>
        <v>0</v>
      </c>
      <c r="I379" s="57">
        <f t="shared" si="55"/>
        <v>0</v>
      </c>
      <c r="J379" s="57">
        <f t="shared" si="55"/>
        <v>120</v>
      </c>
      <c r="K379" s="57">
        <f t="shared" si="55"/>
        <v>68</v>
      </c>
      <c r="L379" s="57">
        <f t="shared" si="55"/>
        <v>26</v>
      </c>
      <c r="M379" s="57">
        <f t="shared" si="55"/>
        <v>46</v>
      </c>
      <c r="N379" s="57">
        <f t="shared" si="55"/>
        <v>0.6</v>
      </c>
    </row>
    <row r="380" spans="1:14" s="72" customFormat="1" ht="20.25" customHeight="1">
      <c r="A380" s="49"/>
      <c r="B380" s="50" t="s">
        <v>36</v>
      </c>
      <c r="C380" s="51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</row>
    <row r="381" spans="1:14" s="72" customFormat="1" ht="40.5" customHeight="1">
      <c r="A381" s="120" t="s">
        <v>135</v>
      </c>
      <c r="B381" s="54" t="s">
        <v>136</v>
      </c>
      <c r="C381" s="59" t="s">
        <v>194</v>
      </c>
      <c r="D381" s="65">
        <v>7.5</v>
      </c>
      <c r="E381" s="65">
        <v>6.2</v>
      </c>
      <c r="F381" s="65">
        <v>13.01</v>
      </c>
      <c r="G381" s="65">
        <v>135.6</v>
      </c>
      <c r="H381" s="65">
        <v>0.04</v>
      </c>
      <c r="I381" s="65">
        <v>0.13</v>
      </c>
      <c r="J381" s="65">
        <v>10.8</v>
      </c>
      <c r="K381" s="65">
        <v>12</v>
      </c>
      <c r="L381" s="65">
        <v>19.5</v>
      </c>
      <c r="M381" s="65">
        <v>90.32</v>
      </c>
      <c r="N381" s="65">
        <v>1.26</v>
      </c>
    </row>
    <row r="382" spans="1:14" s="72" customFormat="1" ht="24.75" customHeight="1">
      <c r="A382" s="49" t="s">
        <v>77</v>
      </c>
      <c r="B382" s="54" t="s">
        <v>78</v>
      </c>
      <c r="C382" s="57">
        <v>100</v>
      </c>
      <c r="D382" s="65">
        <v>21.1</v>
      </c>
      <c r="E382" s="65">
        <v>13.6</v>
      </c>
      <c r="F382" s="65">
        <v>0</v>
      </c>
      <c r="G382" s="65">
        <v>206.3</v>
      </c>
      <c r="H382" s="65">
        <v>20</v>
      </c>
      <c r="I382" s="65">
        <v>0.04</v>
      </c>
      <c r="J382" s="65">
        <v>0</v>
      </c>
      <c r="K382" s="65">
        <v>39</v>
      </c>
      <c r="L382" s="65">
        <v>20</v>
      </c>
      <c r="M382" s="80">
        <v>143</v>
      </c>
      <c r="N382" s="65">
        <v>1.8</v>
      </c>
    </row>
    <row r="383" spans="1:14" s="72" customFormat="1" ht="20.25" customHeight="1">
      <c r="A383" s="5" t="s">
        <v>202</v>
      </c>
      <c r="B383" s="38" t="s">
        <v>57</v>
      </c>
      <c r="C383" s="57">
        <v>60</v>
      </c>
      <c r="D383" s="52">
        <v>0.48</v>
      </c>
      <c r="E383" s="52">
        <v>0</v>
      </c>
      <c r="F383" s="52">
        <v>1</v>
      </c>
      <c r="G383" s="52">
        <v>7.8</v>
      </c>
      <c r="H383" s="53">
        <v>0</v>
      </c>
      <c r="I383" s="52">
        <v>0</v>
      </c>
      <c r="J383" s="52">
        <v>3</v>
      </c>
      <c r="K383" s="52">
        <v>13.8</v>
      </c>
      <c r="L383" s="52">
        <v>8.4</v>
      </c>
      <c r="M383" s="52">
        <v>14.4</v>
      </c>
      <c r="N383" s="52">
        <v>0.36</v>
      </c>
    </row>
    <row r="384" spans="1:14" s="72" customFormat="1" ht="20.25" customHeight="1">
      <c r="A384" s="49" t="s">
        <v>189</v>
      </c>
      <c r="B384" s="54" t="s">
        <v>190</v>
      </c>
      <c r="C384" s="59">
        <v>160</v>
      </c>
      <c r="D384" s="52">
        <v>3.3</v>
      </c>
      <c r="E384" s="52">
        <v>9.8000000000000007</v>
      </c>
      <c r="F384" s="52">
        <v>15.3</v>
      </c>
      <c r="G384" s="52">
        <v>163.19999999999999</v>
      </c>
      <c r="H384" s="52">
        <v>65.599999999999994</v>
      </c>
      <c r="I384" s="52">
        <v>0.05</v>
      </c>
      <c r="J384" s="52">
        <v>2.16</v>
      </c>
      <c r="K384" s="52">
        <v>76.8</v>
      </c>
      <c r="L384" s="52">
        <v>30.9</v>
      </c>
      <c r="M384" s="52">
        <v>87.7</v>
      </c>
      <c r="N384" s="52">
        <v>2.2000000000000002</v>
      </c>
    </row>
    <row r="385" spans="1:14" s="72" customFormat="1" ht="20.25" customHeight="1">
      <c r="A385" s="49" t="s">
        <v>30</v>
      </c>
      <c r="B385" s="17" t="s">
        <v>43</v>
      </c>
      <c r="C385" s="57">
        <v>40</v>
      </c>
      <c r="D385" s="52">
        <v>3</v>
      </c>
      <c r="E385" s="52">
        <f>1.2*C385/100</f>
        <v>0.48</v>
      </c>
      <c r="F385" s="52">
        <f>34.2*C385/100</f>
        <v>13.68</v>
      </c>
      <c r="G385" s="52">
        <f>181*C385/100</f>
        <v>72.400000000000006</v>
      </c>
      <c r="H385" s="52">
        <v>0</v>
      </c>
      <c r="I385" s="52">
        <f>0.11*C385/100</f>
        <v>4.4000000000000004E-2</v>
      </c>
      <c r="J385" s="52">
        <v>0</v>
      </c>
      <c r="K385" s="52">
        <f>34*C385/100</f>
        <v>13.6</v>
      </c>
      <c r="L385" s="52">
        <f>41*C385/100</f>
        <v>16.399999999999999</v>
      </c>
      <c r="M385" s="52">
        <f>120*C385/100</f>
        <v>48</v>
      </c>
      <c r="N385" s="52">
        <f>2.3*C385/100</f>
        <v>0.92</v>
      </c>
    </row>
    <row r="386" spans="1:14" s="72" customFormat="1" ht="20.25" customHeight="1">
      <c r="A386" s="49" t="s">
        <v>30</v>
      </c>
      <c r="B386" s="54" t="s">
        <v>44</v>
      </c>
      <c r="C386" s="57">
        <v>80</v>
      </c>
      <c r="D386" s="52">
        <f>7.7*C386/100</f>
        <v>6.16</v>
      </c>
      <c r="E386" s="52">
        <f>3*C386/100</f>
        <v>2.4</v>
      </c>
      <c r="F386" s="52">
        <f>49.8*C386/100</f>
        <v>39.840000000000003</v>
      </c>
      <c r="G386" s="52">
        <f>262*C386/100</f>
        <v>209.6</v>
      </c>
      <c r="H386" s="52">
        <v>0</v>
      </c>
      <c r="I386" s="52">
        <f>0.16*C386/100</f>
        <v>0.128</v>
      </c>
      <c r="J386" s="52">
        <v>0</v>
      </c>
      <c r="K386" s="52">
        <f>26*C386/100</f>
        <v>20.8</v>
      </c>
      <c r="L386" s="52">
        <f>35*C386/100</f>
        <v>28</v>
      </c>
      <c r="M386" s="52">
        <f>83*C386/100</f>
        <v>66.400000000000006</v>
      </c>
      <c r="N386" s="52">
        <f>1.6*C386/100</f>
        <v>1.28</v>
      </c>
    </row>
    <row r="387" spans="1:14" s="72" customFormat="1" ht="20.25" customHeight="1">
      <c r="A387" s="121" t="s">
        <v>41</v>
      </c>
      <c r="B387" s="83" t="s">
        <v>42</v>
      </c>
      <c r="C387" s="83">
        <v>200</v>
      </c>
      <c r="D387" s="84">
        <v>0.8</v>
      </c>
      <c r="E387" s="84">
        <v>0</v>
      </c>
      <c r="F387" s="84">
        <v>19.98</v>
      </c>
      <c r="G387" s="84">
        <v>104</v>
      </c>
      <c r="H387" s="84">
        <v>0</v>
      </c>
      <c r="I387" s="84">
        <v>0</v>
      </c>
      <c r="J387" s="84">
        <v>0.24</v>
      </c>
      <c r="K387" s="84">
        <v>0.4</v>
      </c>
      <c r="L387" s="84">
        <v>0</v>
      </c>
      <c r="M387" s="84">
        <v>0</v>
      </c>
      <c r="N387" s="84">
        <v>0.03</v>
      </c>
    </row>
    <row r="388" spans="1:14" s="72" customFormat="1" ht="20.25" customHeight="1">
      <c r="A388" s="49"/>
      <c r="B388" s="49" t="s">
        <v>45</v>
      </c>
      <c r="C388" s="58">
        <v>888</v>
      </c>
      <c r="D388" s="49">
        <f>SUM(D381:D387)</f>
        <v>42.34</v>
      </c>
      <c r="E388" s="49">
        <f t="shared" ref="E388:N388" si="56">SUM(E381:E387)</f>
        <v>32.480000000000004</v>
      </c>
      <c r="F388" s="49">
        <f t="shared" si="56"/>
        <v>102.81000000000002</v>
      </c>
      <c r="G388" s="49">
        <f t="shared" si="56"/>
        <v>898.9</v>
      </c>
      <c r="H388" s="49">
        <f t="shared" si="56"/>
        <v>85.639999999999986</v>
      </c>
      <c r="I388" s="49">
        <f t="shared" si="56"/>
        <v>0.39200000000000002</v>
      </c>
      <c r="J388" s="49">
        <f t="shared" si="56"/>
        <v>16.2</v>
      </c>
      <c r="K388" s="49">
        <f t="shared" si="56"/>
        <v>176.4</v>
      </c>
      <c r="L388" s="49">
        <f t="shared" si="56"/>
        <v>123.19999999999999</v>
      </c>
      <c r="M388" s="49">
        <f t="shared" si="56"/>
        <v>449.82000000000005</v>
      </c>
      <c r="N388" s="49">
        <f t="shared" si="56"/>
        <v>7.8500000000000005</v>
      </c>
    </row>
    <row r="389" spans="1:14" s="72" customFormat="1" ht="20.25" customHeight="1">
      <c r="A389" s="49"/>
      <c r="B389" s="50" t="s">
        <v>46</v>
      </c>
      <c r="C389" s="51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</row>
    <row r="390" spans="1:14" ht="20.25" customHeight="1">
      <c r="A390" s="49" t="s">
        <v>30</v>
      </c>
      <c r="B390" s="54" t="s">
        <v>2</v>
      </c>
      <c r="C390" s="57">
        <v>100</v>
      </c>
      <c r="D390" s="65">
        <v>7.5</v>
      </c>
      <c r="E390" s="65">
        <v>11.8</v>
      </c>
      <c r="F390" s="65">
        <v>74.900000000000006</v>
      </c>
      <c r="G390" s="65">
        <v>417.1</v>
      </c>
      <c r="H390" s="65">
        <v>0</v>
      </c>
      <c r="I390" s="65">
        <v>0.09</v>
      </c>
      <c r="J390" s="65">
        <v>0</v>
      </c>
      <c r="K390" s="65">
        <v>20</v>
      </c>
      <c r="L390" s="65">
        <v>13</v>
      </c>
      <c r="M390" s="65">
        <v>69</v>
      </c>
      <c r="N390" s="65">
        <v>1</v>
      </c>
    </row>
    <row r="391" spans="1:14" s="72" customFormat="1" ht="20.25" customHeight="1">
      <c r="A391" s="49" t="s">
        <v>122</v>
      </c>
      <c r="B391" s="65" t="s">
        <v>123</v>
      </c>
      <c r="C391" s="52">
        <v>200</v>
      </c>
      <c r="D391" s="65">
        <v>5.6</v>
      </c>
      <c r="E391" s="65">
        <v>6.4</v>
      </c>
      <c r="F391" s="65">
        <v>5.4</v>
      </c>
      <c r="G391" s="65">
        <v>116</v>
      </c>
      <c r="H391" s="65">
        <v>0.04</v>
      </c>
      <c r="I391" s="65">
        <v>0.06</v>
      </c>
      <c r="J391" s="65">
        <v>2</v>
      </c>
      <c r="K391" s="65">
        <v>242</v>
      </c>
      <c r="L391" s="65">
        <v>28</v>
      </c>
      <c r="M391" s="65">
        <v>182</v>
      </c>
      <c r="N391" s="65">
        <v>0.2</v>
      </c>
    </row>
    <row r="392" spans="1:14" s="72" customFormat="1" ht="20.25" customHeight="1">
      <c r="A392" s="49"/>
      <c r="B392" s="49" t="s">
        <v>51</v>
      </c>
      <c r="C392" s="58">
        <f>SUM(C390:C391)</f>
        <v>300</v>
      </c>
      <c r="D392" s="49">
        <f>SUM(D390:D391)</f>
        <v>13.1</v>
      </c>
      <c r="E392" s="49">
        <f t="shared" ref="E392:N392" si="57">SUM(E390:E391)</f>
        <v>18.200000000000003</v>
      </c>
      <c r="F392" s="49">
        <f t="shared" si="57"/>
        <v>80.300000000000011</v>
      </c>
      <c r="G392" s="49">
        <f t="shared" si="57"/>
        <v>533.1</v>
      </c>
      <c r="H392" s="49">
        <f t="shared" si="57"/>
        <v>0.04</v>
      </c>
      <c r="I392" s="49">
        <f t="shared" si="57"/>
        <v>0.15</v>
      </c>
      <c r="J392" s="49">
        <f t="shared" si="57"/>
        <v>2</v>
      </c>
      <c r="K392" s="49">
        <f t="shared" si="57"/>
        <v>262</v>
      </c>
      <c r="L392" s="49">
        <f t="shared" si="57"/>
        <v>41</v>
      </c>
      <c r="M392" s="49">
        <f t="shared" si="57"/>
        <v>251</v>
      </c>
      <c r="N392" s="49">
        <f t="shared" si="57"/>
        <v>1.2</v>
      </c>
    </row>
    <row r="393" spans="1:14" s="72" customFormat="1" ht="20.25" customHeight="1">
      <c r="A393" s="49"/>
      <c r="B393" s="66" t="s">
        <v>52</v>
      </c>
      <c r="C393" s="67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</row>
    <row r="394" spans="1:14" s="72" customFormat="1" ht="20.25" customHeight="1">
      <c r="A394" s="49" t="s">
        <v>186</v>
      </c>
      <c r="B394" s="65" t="s">
        <v>187</v>
      </c>
      <c r="C394" s="152" t="s">
        <v>163</v>
      </c>
      <c r="D394" s="65">
        <v>16.41</v>
      </c>
      <c r="E394" s="65">
        <v>12.94</v>
      </c>
      <c r="F394" s="65">
        <v>4.21</v>
      </c>
      <c r="G394" s="65">
        <v>206.14</v>
      </c>
      <c r="H394" s="65">
        <v>2.81</v>
      </c>
      <c r="I394" s="65">
        <v>7.0000000000000007E-2</v>
      </c>
      <c r="J394" s="65">
        <v>25.4</v>
      </c>
      <c r="K394" s="65">
        <v>17.5</v>
      </c>
      <c r="L394" s="65">
        <v>17.18</v>
      </c>
      <c r="M394" s="65">
        <v>267.60000000000002</v>
      </c>
      <c r="N394" s="65">
        <v>6.7</v>
      </c>
    </row>
    <row r="395" spans="1:14" s="72" customFormat="1" ht="20.25" customHeight="1">
      <c r="A395" s="49" t="s">
        <v>127</v>
      </c>
      <c r="B395" s="127" t="s">
        <v>128</v>
      </c>
      <c r="C395" s="128">
        <v>160</v>
      </c>
      <c r="D395" s="65">
        <v>3.3</v>
      </c>
      <c r="E395" s="65">
        <v>5.12</v>
      </c>
      <c r="F395" s="65">
        <v>21.8</v>
      </c>
      <c r="G395" s="65">
        <v>146.4</v>
      </c>
      <c r="H395" s="65">
        <v>27.2</v>
      </c>
      <c r="I395" s="65">
        <v>0.15</v>
      </c>
      <c r="J395" s="65">
        <v>19.399999999999999</v>
      </c>
      <c r="K395" s="80">
        <v>39.44</v>
      </c>
      <c r="L395" s="65">
        <v>29.6</v>
      </c>
      <c r="M395" s="80">
        <v>92.4</v>
      </c>
      <c r="N395" s="65">
        <v>1.08</v>
      </c>
    </row>
    <row r="396" spans="1:14" ht="20.25" customHeight="1">
      <c r="A396" s="5" t="s">
        <v>202</v>
      </c>
      <c r="B396" s="38" t="s">
        <v>58</v>
      </c>
      <c r="C396" s="57">
        <v>100</v>
      </c>
      <c r="D396" s="52">
        <v>0.8</v>
      </c>
      <c r="E396" s="52">
        <v>0</v>
      </c>
      <c r="F396" s="52">
        <v>1.6659999999999999</v>
      </c>
      <c r="G396" s="52">
        <v>13</v>
      </c>
      <c r="H396" s="53">
        <v>0</v>
      </c>
      <c r="I396" s="52">
        <v>0</v>
      </c>
      <c r="J396" s="52">
        <v>5</v>
      </c>
      <c r="K396" s="52">
        <v>23</v>
      </c>
      <c r="L396" s="52">
        <v>14</v>
      </c>
      <c r="M396" s="52">
        <v>24</v>
      </c>
      <c r="N396" s="52">
        <v>0.6</v>
      </c>
    </row>
    <row r="397" spans="1:14" s="72" customFormat="1" ht="20.25" customHeight="1">
      <c r="A397" s="49" t="s">
        <v>30</v>
      </c>
      <c r="B397" s="54" t="s">
        <v>44</v>
      </c>
      <c r="C397" s="57">
        <v>50</v>
      </c>
      <c r="D397" s="52">
        <f>7.7*C397/100</f>
        <v>3.85</v>
      </c>
      <c r="E397" s="52">
        <f>3*C397/100</f>
        <v>1.5</v>
      </c>
      <c r="F397" s="52">
        <f>49.8*C397/100</f>
        <v>24.9</v>
      </c>
      <c r="G397" s="52">
        <f>262*C397/100</f>
        <v>131</v>
      </c>
      <c r="H397" s="52">
        <v>0</v>
      </c>
      <c r="I397" s="52">
        <f>0.16*C397/100</f>
        <v>0.08</v>
      </c>
      <c r="J397" s="52">
        <v>0</v>
      </c>
      <c r="K397" s="52">
        <f>26*C397/100</f>
        <v>13</v>
      </c>
      <c r="L397" s="52">
        <f>35*C397/100</f>
        <v>17.5</v>
      </c>
      <c r="M397" s="52">
        <f>83*C397/100</f>
        <v>41.5</v>
      </c>
      <c r="N397" s="52">
        <f>1.6*C397/100</f>
        <v>0.8</v>
      </c>
    </row>
    <row r="398" spans="1:14" s="72" customFormat="1" ht="20.25" customHeight="1">
      <c r="A398" s="49" t="s">
        <v>30</v>
      </c>
      <c r="B398" s="17" t="s">
        <v>43</v>
      </c>
      <c r="C398" s="57">
        <v>40</v>
      </c>
      <c r="D398" s="52">
        <v>3</v>
      </c>
      <c r="E398" s="52">
        <f>1.2*C398/100</f>
        <v>0.48</v>
      </c>
      <c r="F398" s="52">
        <f>34.2*C398/100</f>
        <v>13.68</v>
      </c>
      <c r="G398" s="52">
        <f>181*C398/100</f>
        <v>72.400000000000006</v>
      </c>
      <c r="H398" s="52">
        <v>0</v>
      </c>
      <c r="I398" s="52">
        <f>0.11*C398/100</f>
        <v>4.4000000000000004E-2</v>
      </c>
      <c r="J398" s="52">
        <v>0</v>
      </c>
      <c r="K398" s="52">
        <f>34*C398/100</f>
        <v>13.6</v>
      </c>
      <c r="L398" s="52">
        <f>41*C398/100</f>
        <v>16.399999999999999</v>
      </c>
      <c r="M398" s="52">
        <f>120*C398/100</f>
        <v>48</v>
      </c>
      <c r="N398" s="52">
        <f>2.3*C398/100</f>
        <v>0.92</v>
      </c>
    </row>
    <row r="399" spans="1:14" s="72" customFormat="1" ht="40.5" customHeight="1">
      <c r="A399" s="49" t="s">
        <v>49</v>
      </c>
      <c r="B399" s="54" t="s">
        <v>50</v>
      </c>
      <c r="C399" s="57">
        <v>200</v>
      </c>
      <c r="D399" s="65">
        <v>0.5</v>
      </c>
      <c r="E399" s="65">
        <v>0</v>
      </c>
      <c r="F399" s="65">
        <v>15.01</v>
      </c>
      <c r="G399" s="65">
        <v>58</v>
      </c>
      <c r="H399" s="65">
        <v>0</v>
      </c>
      <c r="I399" s="65">
        <v>0</v>
      </c>
      <c r="J399" s="65">
        <v>1.2</v>
      </c>
      <c r="K399" s="65">
        <v>0.2</v>
      </c>
      <c r="L399" s="65">
        <v>0</v>
      </c>
      <c r="M399" s="65">
        <v>0</v>
      </c>
      <c r="N399" s="65">
        <v>0.03</v>
      </c>
    </row>
    <row r="400" spans="1:14" s="72" customFormat="1" ht="20.25" customHeight="1">
      <c r="A400" s="49"/>
      <c r="B400" s="49" t="s">
        <v>146</v>
      </c>
      <c r="C400" s="58">
        <v>700</v>
      </c>
      <c r="D400" s="49">
        <f>SUM(D394:D399)</f>
        <v>27.860000000000003</v>
      </c>
      <c r="E400" s="49">
        <f t="shared" ref="E400:N400" si="58">SUM(E394:E399)</f>
        <v>20.04</v>
      </c>
      <c r="F400" s="49">
        <f t="shared" si="58"/>
        <v>81.266000000000005</v>
      </c>
      <c r="G400" s="49">
        <f t="shared" si="58"/>
        <v>626.93999999999994</v>
      </c>
      <c r="H400" s="49">
        <f t="shared" si="58"/>
        <v>30.009999999999998</v>
      </c>
      <c r="I400" s="49">
        <f t="shared" si="58"/>
        <v>0.34399999999999997</v>
      </c>
      <c r="J400" s="49">
        <f t="shared" si="58"/>
        <v>51</v>
      </c>
      <c r="K400" s="49">
        <f t="shared" si="58"/>
        <v>106.74</v>
      </c>
      <c r="L400" s="49">
        <f t="shared" si="58"/>
        <v>94.68</v>
      </c>
      <c r="M400" s="49">
        <f t="shared" si="58"/>
        <v>473.5</v>
      </c>
      <c r="N400" s="49">
        <f t="shared" si="58"/>
        <v>10.130000000000001</v>
      </c>
    </row>
    <row r="401" spans="1:14" ht="20.25" customHeight="1">
      <c r="A401" s="49"/>
      <c r="B401" s="73" t="s">
        <v>63</v>
      </c>
      <c r="C401" s="52"/>
      <c r="D401" s="49"/>
      <c r="E401" s="49"/>
      <c r="F401" s="49"/>
      <c r="G401" s="49"/>
      <c r="H401" s="61"/>
      <c r="I401" s="49"/>
      <c r="J401" s="49"/>
      <c r="K401" s="49"/>
      <c r="L401" s="49"/>
      <c r="M401" s="49"/>
      <c r="N401" s="49"/>
    </row>
    <row r="402" spans="1:14" ht="20.25" customHeight="1">
      <c r="A402" s="49" t="s">
        <v>96</v>
      </c>
      <c r="B402" s="54" t="s">
        <v>1</v>
      </c>
      <c r="C402" s="55">
        <v>180</v>
      </c>
      <c r="D402" s="49">
        <v>6.12</v>
      </c>
      <c r="E402" s="49">
        <v>4.5</v>
      </c>
      <c r="F402" s="49">
        <v>9.9</v>
      </c>
      <c r="G402" s="49">
        <v>104.58</v>
      </c>
      <c r="H402" s="61">
        <v>39.6</v>
      </c>
      <c r="I402" s="49">
        <v>4.3200000000000002E-2</v>
      </c>
      <c r="J402" s="49">
        <v>1.26</v>
      </c>
      <c r="K402" s="49">
        <v>194.4</v>
      </c>
      <c r="L402" s="49">
        <v>28.8</v>
      </c>
      <c r="M402" s="49">
        <v>169.2</v>
      </c>
      <c r="N402" s="49">
        <v>0.18</v>
      </c>
    </row>
    <row r="403" spans="1:14" ht="20.25" customHeight="1">
      <c r="A403" s="49"/>
      <c r="B403" s="49" t="s">
        <v>65</v>
      </c>
      <c r="C403" s="55">
        <v>180</v>
      </c>
      <c r="D403" s="49">
        <v>6.12</v>
      </c>
      <c r="E403" s="49">
        <v>4.5</v>
      </c>
      <c r="F403" s="49">
        <v>9.9</v>
      </c>
      <c r="G403" s="49">
        <v>104.58</v>
      </c>
      <c r="H403" s="61">
        <v>39.6</v>
      </c>
      <c r="I403" s="49">
        <v>4.3200000000000002E-2</v>
      </c>
      <c r="J403" s="49">
        <v>1.26</v>
      </c>
      <c r="K403" s="49">
        <v>194.4</v>
      </c>
      <c r="L403" s="49">
        <v>28.8</v>
      </c>
      <c r="M403" s="49">
        <v>169.2</v>
      </c>
      <c r="N403" s="49">
        <v>0.18</v>
      </c>
    </row>
    <row r="404" spans="1:14" s="72" customFormat="1" ht="20.25" customHeight="1">
      <c r="A404" s="49"/>
      <c r="B404" s="49" t="s">
        <v>66</v>
      </c>
      <c r="C404" s="58">
        <f>SUM(C376+C379+C388+C392+C400+C403)</f>
        <v>2778</v>
      </c>
      <c r="D404" s="58">
        <f t="shared" ref="D404:N404" si="59">SUM(D376+D379+D388+D392+D400+D403)</f>
        <v>111.55</v>
      </c>
      <c r="E404" s="58">
        <f t="shared" si="59"/>
        <v>95.75</v>
      </c>
      <c r="F404" s="58">
        <f t="shared" si="59"/>
        <v>375.88600000000002</v>
      </c>
      <c r="G404" s="58">
        <f t="shared" si="59"/>
        <v>2838.92</v>
      </c>
      <c r="H404" s="58">
        <f t="shared" si="59"/>
        <v>155.63</v>
      </c>
      <c r="I404" s="58">
        <f t="shared" si="59"/>
        <v>1.6691999999999998</v>
      </c>
      <c r="J404" s="58">
        <f t="shared" si="59"/>
        <v>193.73999999999998</v>
      </c>
      <c r="K404" s="58">
        <f t="shared" si="59"/>
        <v>1340.5400000000002</v>
      </c>
      <c r="L404" s="58">
        <f t="shared" si="59"/>
        <v>371.33</v>
      </c>
      <c r="M404" s="58">
        <f t="shared" si="59"/>
        <v>1868.22</v>
      </c>
      <c r="N404" s="58">
        <f t="shared" si="59"/>
        <v>27.15</v>
      </c>
    </row>
    <row r="405" spans="1:14">
      <c r="A405" s="93"/>
      <c r="B405" s="174" t="s">
        <v>229</v>
      </c>
      <c r="C405" s="176">
        <f>SUM(C39+C82+C123+C164+C204+C244+C283+C323+C365+C404)</f>
        <v>26221</v>
      </c>
      <c r="D405" s="176">
        <f t="shared" ref="D405:N405" si="60">SUM(D39+D82+D123+D164+D204+D244+D283+D323+D365+D404)</f>
        <v>1091.1906000000001</v>
      </c>
      <c r="E405" s="176">
        <f t="shared" si="60"/>
        <v>1019.6161999999999</v>
      </c>
      <c r="F405" s="176">
        <f t="shared" si="60"/>
        <v>4274.7644</v>
      </c>
      <c r="G405" s="176">
        <f t="shared" si="60"/>
        <v>30299.519999999997</v>
      </c>
      <c r="H405" s="176">
        <f t="shared" si="60"/>
        <v>1681.4650000000001</v>
      </c>
      <c r="I405" s="176">
        <f t="shared" si="60"/>
        <v>22.6938</v>
      </c>
      <c r="J405" s="176">
        <f t="shared" si="60"/>
        <v>1821.75</v>
      </c>
      <c r="K405" s="176">
        <f t="shared" si="60"/>
        <v>10870.232</v>
      </c>
      <c r="L405" s="176">
        <f t="shared" si="60"/>
        <v>4457.670000000001</v>
      </c>
      <c r="M405" s="176">
        <f t="shared" si="60"/>
        <v>17169.439999999999</v>
      </c>
      <c r="N405" s="176">
        <f t="shared" si="60"/>
        <v>219.98499999999999</v>
      </c>
    </row>
    <row r="406" spans="1:14">
      <c r="A406" s="93"/>
      <c r="B406" s="174" t="s">
        <v>191</v>
      </c>
      <c r="C406" s="176">
        <f>(C405)/14</f>
        <v>1872.9285714285713</v>
      </c>
      <c r="D406" s="175">
        <f>D405/14</f>
        <v>77.942185714285728</v>
      </c>
      <c r="E406" s="175">
        <f t="shared" ref="E406:N406" si="61">E405/14</f>
        <v>72.829728571428561</v>
      </c>
      <c r="F406" s="175">
        <f t="shared" si="61"/>
        <v>305.34031428571427</v>
      </c>
      <c r="G406" s="175">
        <f t="shared" si="61"/>
        <v>2164.2514285714283</v>
      </c>
      <c r="H406" s="175">
        <f t="shared" si="61"/>
        <v>120.10464285714286</v>
      </c>
      <c r="I406" s="175">
        <f t="shared" si="61"/>
        <v>1.6209857142857143</v>
      </c>
      <c r="J406" s="175">
        <f t="shared" si="61"/>
        <v>130.125</v>
      </c>
      <c r="K406" s="175">
        <f t="shared" si="61"/>
        <v>776.44514285714286</v>
      </c>
      <c r="L406" s="175">
        <f t="shared" si="61"/>
        <v>318.40500000000009</v>
      </c>
      <c r="M406" s="175">
        <f t="shared" si="61"/>
        <v>1226.3885714285714</v>
      </c>
      <c r="N406" s="175">
        <f t="shared" si="61"/>
        <v>15.713214285714285</v>
      </c>
    </row>
    <row r="407" spans="1:14">
      <c r="A407" s="114"/>
      <c r="B407" s="172"/>
      <c r="C407" s="171"/>
      <c r="D407" s="172"/>
      <c r="E407" s="172"/>
      <c r="F407" s="172"/>
      <c r="G407" s="172"/>
      <c r="H407" s="172"/>
      <c r="I407" s="172"/>
      <c r="J407" s="172"/>
      <c r="K407" s="172"/>
      <c r="L407" s="172"/>
      <c r="M407" s="172"/>
      <c r="N407" s="172"/>
    </row>
  </sheetData>
  <mergeCells count="100">
    <mergeCell ref="A284:A286"/>
    <mergeCell ref="B284:B286"/>
    <mergeCell ref="H246:J247"/>
    <mergeCell ref="K246:N247"/>
    <mergeCell ref="D247:D248"/>
    <mergeCell ref="E247:E248"/>
    <mergeCell ref="F247:F248"/>
    <mergeCell ref="A246:A248"/>
    <mergeCell ref="B246:B248"/>
    <mergeCell ref="C246:C248"/>
    <mergeCell ref="D246:F246"/>
    <mergeCell ref="G246:G248"/>
    <mergeCell ref="C284:C286"/>
    <mergeCell ref="D284:F284"/>
    <mergeCell ref="G284:G286"/>
    <mergeCell ref="H284:J285"/>
    <mergeCell ref="H206:J207"/>
    <mergeCell ref="K206:N207"/>
    <mergeCell ref="D207:D208"/>
    <mergeCell ref="E207:E208"/>
    <mergeCell ref="F207:F208"/>
    <mergeCell ref="A206:A208"/>
    <mergeCell ref="B206:B208"/>
    <mergeCell ref="C206:C208"/>
    <mergeCell ref="D206:F206"/>
    <mergeCell ref="G206:G208"/>
    <mergeCell ref="H166:J167"/>
    <mergeCell ref="K166:N167"/>
    <mergeCell ref="D167:D168"/>
    <mergeCell ref="E167:E168"/>
    <mergeCell ref="F167:F168"/>
    <mergeCell ref="A166:A168"/>
    <mergeCell ref="B166:B168"/>
    <mergeCell ref="C166:C168"/>
    <mergeCell ref="D166:F166"/>
    <mergeCell ref="G166:G168"/>
    <mergeCell ref="H125:J126"/>
    <mergeCell ref="K125:N126"/>
    <mergeCell ref="D126:D127"/>
    <mergeCell ref="E126:E127"/>
    <mergeCell ref="F126:F127"/>
    <mergeCell ref="A125:A127"/>
    <mergeCell ref="B125:B127"/>
    <mergeCell ref="C125:C127"/>
    <mergeCell ref="D125:F125"/>
    <mergeCell ref="G125:G127"/>
    <mergeCell ref="K41:N42"/>
    <mergeCell ref="D42:D43"/>
    <mergeCell ref="E42:E43"/>
    <mergeCell ref="F42:F43"/>
    <mergeCell ref="A84:A86"/>
    <mergeCell ref="B84:B86"/>
    <mergeCell ref="C84:C86"/>
    <mergeCell ref="D84:F84"/>
    <mergeCell ref="G84:G86"/>
    <mergeCell ref="H84:J85"/>
    <mergeCell ref="K84:N85"/>
    <mergeCell ref="D85:D86"/>
    <mergeCell ref="E85:E86"/>
    <mergeCell ref="F85:F86"/>
    <mergeCell ref="K1:N2"/>
    <mergeCell ref="D2:D3"/>
    <mergeCell ref="E2:E3"/>
    <mergeCell ref="F2:F3"/>
    <mergeCell ref="A41:A43"/>
    <mergeCell ref="B41:B43"/>
    <mergeCell ref="C41:C43"/>
    <mergeCell ref="D41:F41"/>
    <mergeCell ref="G41:G43"/>
    <mergeCell ref="H41:J42"/>
    <mergeCell ref="A1:A3"/>
    <mergeCell ref="B1:B3"/>
    <mergeCell ref="C1:C3"/>
    <mergeCell ref="D1:F1"/>
    <mergeCell ref="G1:G3"/>
    <mergeCell ref="H1:J2"/>
    <mergeCell ref="A325:A327"/>
    <mergeCell ref="B325:B327"/>
    <mergeCell ref="C325:C327"/>
    <mergeCell ref="D325:F325"/>
    <mergeCell ref="G325:G327"/>
    <mergeCell ref="D326:D327"/>
    <mergeCell ref="E326:E327"/>
    <mergeCell ref="F326:F327"/>
    <mergeCell ref="K284:N285"/>
    <mergeCell ref="D285:D286"/>
    <mergeCell ref="E285:E286"/>
    <mergeCell ref="F285:F286"/>
    <mergeCell ref="H367:J368"/>
    <mergeCell ref="K367:N368"/>
    <mergeCell ref="D368:D369"/>
    <mergeCell ref="E368:E369"/>
    <mergeCell ref="F368:F369"/>
    <mergeCell ref="H325:J326"/>
    <mergeCell ref="K325:N326"/>
    <mergeCell ref="A367:A369"/>
    <mergeCell ref="B367:B369"/>
    <mergeCell ref="C367:C369"/>
    <mergeCell ref="D367:F367"/>
    <mergeCell ref="G367:G3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5"/>
  <sheetViews>
    <sheetView view="pageBreakPreview" topLeftCell="A16" zoomScale="90" zoomScaleSheetLayoutView="90" workbookViewId="0">
      <selection activeCell="B21" sqref="B21"/>
    </sheetView>
  </sheetViews>
  <sheetFormatPr defaultRowHeight="18"/>
  <cols>
    <col min="1" max="1" width="18.5546875" customWidth="1"/>
    <col min="2" max="2" width="36.109375" customWidth="1"/>
    <col min="3" max="3" width="13.5546875" style="213" customWidth="1"/>
    <col min="4" max="4" width="10.44140625" style="213" customWidth="1"/>
    <col min="5" max="5" width="10.88671875" style="213" customWidth="1"/>
    <col min="6" max="6" width="11" style="213" customWidth="1"/>
    <col min="7" max="7" width="12.88671875" style="213" customWidth="1"/>
    <col min="8" max="9" width="9.109375" style="213"/>
    <col min="10" max="10" width="12.33203125" style="213" customWidth="1"/>
    <col min="11" max="11" width="11.44140625" style="213" customWidth="1"/>
    <col min="12" max="12" width="11" style="213" customWidth="1"/>
    <col min="13" max="13" width="13.109375" style="213" customWidth="1"/>
    <col min="14" max="14" width="9.109375" style="213"/>
  </cols>
  <sheetData>
    <row r="1" spans="1:14" s="214" customFormat="1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s="214" customFormat="1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 s="214" customForma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s="214" customFormat="1">
      <c r="A4" s="217"/>
      <c r="B4" s="255" t="s">
        <v>21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4" s="224" customFormat="1">
      <c r="A5" s="203"/>
      <c r="B5" s="207" t="s">
        <v>67</v>
      </c>
      <c r="C5" s="22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4" s="224" customFormat="1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4" s="224" customFormat="1" ht="33" customHeight="1">
      <c r="A7" s="203" t="s">
        <v>69</v>
      </c>
      <c r="B7" s="204" t="s">
        <v>70</v>
      </c>
      <c r="C7" s="229" t="s">
        <v>207</v>
      </c>
      <c r="D7" s="205">
        <v>7.51</v>
      </c>
      <c r="E7" s="205">
        <v>14.26</v>
      </c>
      <c r="F7" s="205">
        <v>1.08</v>
      </c>
      <c r="G7" s="205">
        <v>162.81</v>
      </c>
      <c r="H7" s="228">
        <v>143.5</v>
      </c>
      <c r="I7" s="205">
        <v>0.04</v>
      </c>
      <c r="J7" s="205">
        <v>0.2</v>
      </c>
      <c r="K7" s="205">
        <v>47.7</v>
      </c>
      <c r="L7" s="205">
        <v>12.18</v>
      </c>
      <c r="M7" s="230">
        <v>122.72</v>
      </c>
      <c r="N7" s="205">
        <v>1.39</v>
      </c>
    </row>
    <row r="8" spans="1:14" s="224" customFormat="1" ht="32.25" customHeight="1">
      <c r="A8" s="203" t="s">
        <v>206</v>
      </c>
      <c r="B8" s="204" t="s">
        <v>71</v>
      </c>
      <c r="C8" s="204">
        <v>100</v>
      </c>
      <c r="D8" s="205">
        <f>3.1*C8/100</f>
        <v>3.1</v>
      </c>
      <c r="E8" s="205">
        <f>0.2*C8/100</f>
        <v>0.2</v>
      </c>
      <c r="F8" s="205">
        <f>6.5*C8/100</f>
        <v>6.5</v>
      </c>
      <c r="G8" s="205">
        <f>40*C8/100</f>
        <v>40</v>
      </c>
      <c r="H8" s="228">
        <v>0</v>
      </c>
      <c r="I8" s="205">
        <f>0.11*C8/100</f>
        <v>0.11</v>
      </c>
      <c r="J8" s="205">
        <f>10*C8/100</f>
        <v>10</v>
      </c>
      <c r="K8" s="205">
        <f>20*C8/100</f>
        <v>20</v>
      </c>
      <c r="L8" s="205">
        <f>21*C8/100</f>
        <v>21</v>
      </c>
      <c r="M8" s="230">
        <f>62*C8/100</f>
        <v>62</v>
      </c>
      <c r="N8" s="205">
        <f>0.7*C8/100</f>
        <v>0.7</v>
      </c>
    </row>
    <row r="9" spans="1:14" s="224" customFormat="1" ht="33.75" customHeight="1">
      <c r="A9" s="203" t="s">
        <v>208</v>
      </c>
      <c r="B9" s="204" t="s">
        <v>252</v>
      </c>
      <c r="C9" s="231">
        <v>20</v>
      </c>
      <c r="D9" s="205">
        <v>7.0000000000000007E-2</v>
      </c>
      <c r="E9" s="205">
        <v>7.8</v>
      </c>
      <c r="F9" s="205">
        <v>0.1</v>
      </c>
      <c r="G9" s="205">
        <v>70.900000000000006</v>
      </c>
      <c r="H9" s="228">
        <v>45</v>
      </c>
      <c r="I9" s="205">
        <v>0</v>
      </c>
      <c r="J9" s="205">
        <v>0</v>
      </c>
      <c r="K9" s="205">
        <v>1.8</v>
      </c>
      <c r="L9" s="205">
        <v>0</v>
      </c>
      <c r="M9" s="205">
        <v>2.6</v>
      </c>
      <c r="N9" s="205">
        <v>0.02</v>
      </c>
    </row>
    <row r="10" spans="1:14" s="224" customFormat="1" ht="17.25" customHeight="1">
      <c r="A10" s="203" t="s">
        <v>30</v>
      </c>
      <c r="B10" s="204" t="s">
        <v>31</v>
      </c>
      <c r="C10" s="204">
        <v>50</v>
      </c>
      <c r="D10" s="205">
        <f>7.7*C10/100</f>
        <v>3.85</v>
      </c>
      <c r="E10" s="205">
        <f>3*C10/100</f>
        <v>1.5</v>
      </c>
      <c r="F10" s="205">
        <f>49.8*C10/100</f>
        <v>24.9</v>
      </c>
      <c r="G10" s="205">
        <f>262*C10/100</f>
        <v>131</v>
      </c>
      <c r="H10" s="228">
        <v>0</v>
      </c>
      <c r="I10" s="205">
        <f>0.16*C10/100</f>
        <v>0.08</v>
      </c>
      <c r="J10" s="205">
        <v>0</v>
      </c>
      <c r="K10" s="205">
        <f>26*C10/100</f>
        <v>13</v>
      </c>
      <c r="L10" s="205">
        <f>35*C10/100</f>
        <v>17.5</v>
      </c>
      <c r="M10" s="205">
        <f>83*C10/100</f>
        <v>41.5</v>
      </c>
      <c r="N10" s="205">
        <f>1.6*C10/100</f>
        <v>0.8</v>
      </c>
    </row>
    <row r="11" spans="1:14" s="224" customFormat="1" ht="17.25" customHeight="1">
      <c r="A11" s="203" t="s">
        <v>236</v>
      </c>
      <c r="B11" s="204" t="s">
        <v>60</v>
      </c>
      <c r="C11" s="232" t="s">
        <v>61</v>
      </c>
      <c r="D11" s="205">
        <v>0.06</v>
      </c>
      <c r="E11" s="205">
        <v>0.01</v>
      </c>
      <c r="F11" s="205">
        <v>15.18</v>
      </c>
      <c r="G11" s="205">
        <v>62.23</v>
      </c>
      <c r="H11" s="228">
        <v>0</v>
      </c>
      <c r="I11" s="205">
        <v>0</v>
      </c>
      <c r="J11" s="205">
        <v>2.8</v>
      </c>
      <c r="K11" s="205">
        <v>3.25</v>
      </c>
      <c r="L11" s="205">
        <v>0.84</v>
      </c>
      <c r="M11" s="230">
        <v>1.54</v>
      </c>
      <c r="N11" s="205">
        <v>0.09</v>
      </c>
    </row>
    <row r="12" spans="1:14" s="224" customFormat="1">
      <c r="A12" s="203"/>
      <c r="B12" s="203" t="s">
        <v>32</v>
      </c>
      <c r="C12" s="233">
        <v>602</v>
      </c>
      <c r="D12" s="203">
        <f>SUM(D7:D11)</f>
        <v>14.59</v>
      </c>
      <c r="E12" s="203">
        <f t="shared" ref="E12:N12" si="0">SUM(E7:E11)</f>
        <v>23.77</v>
      </c>
      <c r="F12" s="203">
        <f t="shared" si="0"/>
        <v>47.76</v>
      </c>
      <c r="G12" s="203">
        <f t="shared" si="0"/>
        <v>466.94000000000005</v>
      </c>
      <c r="H12" s="234">
        <f t="shared" si="0"/>
        <v>188.5</v>
      </c>
      <c r="I12" s="203">
        <f t="shared" si="0"/>
        <v>0.22999999999999998</v>
      </c>
      <c r="J12" s="203">
        <f t="shared" si="0"/>
        <v>13</v>
      </c>
      <c r="K12" s="203">
        <f t="shared" si="0"/>
        <v>85.75</v>
      </c>
      <c r="L12" s="203">
        <f t="shared" si="0"/>
        <v>51.52</v>
      </c>
      <c r="M12" s="203">
        <f t="shared" si="0"/>
        <v>230.35999999999999</v>
      </c>
      <c r="N12" s="203">
        <f t="shared" si="0"/>
        <v>3</v>
      </c>
    </row>
    <row r="13" spans="1:14" s="224" customFormat="1">
      <c r="A13" s="203"/>
      <c r="B13" s="207" t="s">
        <v>33</v>
      </c>
      <c r="C13" s="205"/>
      <c r="D13" s="203"/>
      <c r="E13" s="203"/>
      <c r="F13" s="203"/>
      <c r="G13" s="203"/>
      <c r="H13" s="234"/>
      <c r="I13" s="203"/>
      <c r="J13" s="203"/>
      <c r="K13" s="203"/>
      <c r="L13" s="203"/>
      <c r="M13" s="203"/>
      <c r="N13" s="203"/>
    </row>
    <row r="14" spans="1:14" s="224" customFormat="1" ht="15.75" customHeight="1">
      <c r="A14" s="203" t="s">
        <v>199</v>
      </c>
      <c r="B14" s="208" t="s">
        <v>73</v>
      </c>
      <c r="C14" s="235">
        <v>200</v>
      </c>
      <c r="D14" s="203">
        <v>3</v>
      </c>
      <c r="E14" s="203">
        <v>1</v>
      </c>
      <c r="F14" s="203">
        <v>42</v>
      </c>
      <c r="G14" s="203">
        <v>192</v>
      </c>
      <c r="H14" s="234">
        <v>0</v>
      </c>
      <c r="I14" s="203">
        <v>0.08</v>
      </c>
      <c r="J14" s="203">
        <v>20</v>
      </c>
      <c r="K14" s="203">
        <v>16</v>
      </c>
      <c r="L14" s="203">
        <v>84</v>
      </c>
      <c r="M14" s="203">
        <v>56</v>
      </c>
      <c r="N14" s="203">
        <v>1.2</v>
      </c>
    </row>
    <row r="15" spans="1:14" s="224" customFormat="1">
      <c r="A15" s="203"/>
      <c r="B15" s="203" t="s">
        <v>35</v>
      </c>
      <c r="C15" s="235">
        <v>200</v>
      </c>
      <c r="D15" s="203">
        <v>3</v>
      </c>
      <c r="E15" s="203">
        <v>1</v>
      </c>
      <c r="F15" s="203">
        <v>42</v>
      </c>
      <c r="G15" s="203">
        <v>192</v>
      </c>
      <c r="H15" s="234">
        <v>0</v>
      </c>
      <c r="I15" s="203">
        <v>0.08</v>
      </c>
      <c r="J15" s="203">
        <v>20</v>
      </c>
      <c r="K15" s="203">
        <v>16</v>
      </c>
      <c r="L15" s="203">
        <v>84</v>
      </c>
      <c r="M15" s="203">
        <v>56</v>
      </c>
      <c r="N15" s="203">
        <v>1.2</v>
      </c>
    </row>
    <row r="16" spans="1:14" s="224" customFormat="1">
      <c r="A16" s="203"/>
      <c r="B16" s="207" t="s">
        <v>36</v>
      </c>
      <c r="C16" s="227"/>
      <c r="D16" s="205"/>
      <c r="E16" s="205"/>
      <c r="F16" s="205"/>
      <c r="G16" s="205"/>
      <c r="H16" s="228"/>
      <c r="I16" s="205"/>
      <c r="J16" s="205"/>
      <c r="K16" s="205"/>
      <c r="L16" s="205"/>
      <c r="M16" s="205"/>
      <c r="N16" s="205"/>
    </row>
    <row r="17" spans="1:14" s="224" customFormat="1" ht="32.25" customHeight="1">
      <c r="A17" s="203" t="s">
        <v>74</v>
      </c>
      <c r="B17" s="204" t="s">
        <v>75</v>
      </c>
      <c r="C17" s="232" t="s">
        <v>76</v>
      </c>
      <c r="D17" s="205">
        <v>2.37</v>
      </c>
      <c r="E17" s="205">
        <v>5.97</v>
      </c>
      <c r="F17" s="236">
        <v>14.77</v>
      </c>
      <c r="G17" s="236">
        <v>123.15</v>
      </c>
      <c r="H17" s="228">
        <v>5.0250000000000004</v>
      </c>
      <c r="I17" s="205">
        <v>7.4999999999999997E-2</v>
      </c>
      <c r="J17" s="205">
        <v>22.1</v>
      </c>
      <c r="K17" s="205">
        <v>47.024999999999999</v>
      </c>
      <c r="L17" s="205">
        <v>28.125</v>
      </c>
      <c r="M17" s="205">
        <v>61</v>
      </c>
      <c r="N17" s="205">
        <v>1.3</v>
      </c>
    </row>
    <row r="18" spans="1:14" s="224" customFormat="1" ht="17.25" customHeight="1">
      <c r="A18" s="234" t="s">
        <v>254</v>
      </c>
      <c r="B18" s="247" t="s">
        <v>78</v>
      </c>
      <c r="C18" s="204">
        <v>100</v>
      </c>
      <c r="D18" s="205">
        <v>21.091000000000001</v>
      </c>
      <c r="E18" s="205">
        <v>25.43</v>
      </c>
      <c r="F18" s="205">
        <v>0.57999999999999996</v>
      </c>
      <c r="G18" s="205">
        <v>315.60000000000002</v>
      </c>
      <c r="H18" s="228">
        <v>40.908999999999999</v>
      </c>
      <c r="I18" s="205">
        <v>0</v>
      </c>
      <c r="J18" s="205">
        <v>1</v>
      </c>
      <c r="K18" s="205">
        <v>3.8</v>
      </c>
      <c r="L18" s="205">
        <v>0.90900000000000003</v>
      </c>
      <c r="M18" s="230">
        <v>5.8</v>
      </c>
      <c r="N18" s="205">
        <v>5.5E-2</v>
      </c>
    </row>
    <row r="19" spans="1:14" s="224" customFormat="1" ht="13.5" customHeight="1">
      <c r="A19" s="234" t="s">
        <v>262</v>
      </c>
      <c r="B19" s="247" t="s">
        <v>80</v>
      </c>
      <c r="C19" s="204">
        <v>50</v>
      </c>
      <c r="D19" s="205">
        <v>0.43</v>
      </c>
      <c r="E19" s="205">
        <v>2.2999999999999998</v>
      </c>
      <c r="F19" s="205">
        <v>3.23</v>
      </c>
      <c r="G19" s="205">
        <v>35.520000000000003</v>
      </c>
      <c r="H19" s="228">
        <v>0.01</v>
      </c>
      <c r="I19" s="205">
        <v>0.01</v>
      </c>
      <c r="J19" s="205">
        <v>1.2</v>
      </c>
      <c r="K19" s="205">
        <v>3.67</v>
      </c>
      <c r="L19" s="205">
        <v>3.17</v>
      </c>
      <c r="M19" s="205">
        <v>6.71</v>
      </c>
      <c r="N19" s="205">
        <v>0.13</v>
      </c>
    </row>
    <row r="20" spans="1:14" s="224" customFormat="1" ht="16.5" customHeight="1">
      <c r="A20" s="234" t="s">
        <v>221</v>
      </c>
      <c r="B20" s="247" t="s">
        <v>253</v>
      </c>
      <c r="C20" s="204">
        <v>200</v>
      </c>
      <c r="D20" s="205">
        <v>4.99</v>
      </c>
      <c r="E20" s="205">
        <v>10.45</v>
      </c>
      <c r="F20" s="205">
        <v>51.93</v>
      </c>
      <c r="G20" s="205">
        <v>321.73</v>
      </c>
      <c r="H20" s="228">
        <v>56.25</v>
      </c>
      <c r="I20" s="205">
        <v>0.06</v>
      </c>
      <c r="J20" s="205">
        <v>0</v>
      </c>
      <c r="K20" s="205">
        <v>13.37</v>
      </c>
      <c r="L20" s="236">
        <v>35.33</v>
      </c>
      <c r="M20" s="230">
        <v>109.38</v>
      </c>
      <c r="N20" s="205">
        <v>0.77</v>
      </c>
    </row>
    <row r="21" spans="1:14" s="224" customFormat="1" ht="15.75" customHeight="1">
      <c r="A21" s="203" t="s">
        <v>230</v>
      </c>
      <c r="B21" s="204" t="s">
        <v>277</v>
      </c>
      <c r="C21" s="204">
        <v>100</v>
      </c>
      <c r="D21" s="205">
        <v>0.7</v>
      </c>
      <c r="E21" s="205">
        <v>0.1</v>
      </c>
      <c r="F21" s="205">
        <v>0</v>
      </c>
      <c r="G21" s="205">
        <v>11</v>
      </c>
      <c r="H21" s="228">
        <v>0</v>
      </c>
      <c r="I21" s="205">
        <v>0.03</v>
      </c>
      <c r="J21" s="205">
        <v>7</v>
      </c>
      <c r="K21" s="205">
        <v>17</v>
      </c>
      <c r="L21" s="205">
        <v>14</v>
      </c>
      <c r="M21" s="205">
        <v>30</v>
      </c>
      <c r="N21" s="205">
        <v>0.5</v>
      </c>
    </row>
    <row r="22" spans="1:14" s="224" customFormat="1">
      <c r="A22" s="203" t="s">
        <v>83</v>
      </c>
      <c r="B22" s="205" t="s">
        <v>84</v>
      </c>
      <c r="C22" s="205">
        <v>200</v>
      </c>
      <c r="D22" s="205">
        <v>0.16</v>
      </c>
      <c r="E22" s="205">
        <v>0.16</v>
      </c>
      <c r="F22" s="205">
        <v>27.88</v>
      </c>
      <c r="G22" s="205">
        <v>115.06</v>
      </c>
      <c r="H22" s="228">
        <v>0</v>
      </c>
      <c r="I22" s="205">
        <v>0</v>
      </c>
      <c r="J22" s="205">
        <v>4</v>
      </c>
      <c r="K22" s="205">
        <v>7.12</v>
      </c>
      <c r="L22" s="205">
        <v>3.6</v>
      </c>
      <c r="M22" s="205">
        <v>4.4000000000000004</v>
      </c>
      <c r="N22" s="205">
        <v>0.96</v>
      </c>
    </row>
    <row r="23" spans="1:14" s="224" customFormat="1" ht="15.75" customHeight="1">
      <c r="A23" s="203" t="s">
        <v>249</v>
      </c>
      <c r="B23" s="204" t="s">
        <v>43</v>
      </c>
      <c r="C23" s="204">
        <v>60</v>
      </c>
      <c r="D23" s="205">
        <v>3</v>
      </c>
      <c r="E23" s="205">
        <f>1.2*C23/100</f>
        <v>0.72</v>
      </c>
      <c r="F23" s="205">
        <f>34.2*C23/100</f>
        <v>20.52</v>
      </c>
      <c r="G23" s="205">
        <f>181*C23/100</f>
        <v>108.6</v>
      </c>
      <c r="H23" s="228">
        <v>0</v>
      </c>
      <c r="I23" s="205">
        <f>0.11*C23/100</f>
        <v>6.6000000000000003E-2</v>
      </c>
      <c r="J23" s="205">
        <v>0</v>
      </c>
      <c r="K23" s="205">
        <f>34*C23/100</f>
        <v>20.399999999999999</v>
      </c>
      <c r="L23" s="205">
        <f>41*C23/100</f>
        <v>24.6</v>
      </c>
      <c r="M23" s="205">
        <f>120*C23/100</f>
        <v>72</v>
      </c>
      <c r="N23" s="205">
        <f>2.3*C23/100</f>
        <v>1.38</v>
      </c>
    </row>
    <row r="24" spans="1:14" s="224" customFormat="1" ht="15.75" customHeight="1">
      <c r="A24" s="203" t="s">
        <v>30</v>
      </c>
      <c r="B24" s="204" t="s">
        <v>44</v>
      </c>
      <c r="C24" s="204">
        <v>100</v>
      </c>
      <c r="D24" s="205">
        <v>7.6</v>
      </c>
      <c r="E24" s="205">
        <v>0.8</v>
      </c>
      <c r="F24" s="205">
        <v>49.2</v>
      </c>
      <c r="G24" s="205">
        <v>235</v>
      </c>
      <c r="H24" s="228">
        <v>0</v>
      </c>
      <c r="I24" s="205">
        <v>0.11</v>
      </c>
      <c r="J24" s="205">
        <v>0</v>
      </c>
      <c r="K24" s="205">
        <v>20</v>
      </c>
      <c r="L24" s="205">
        <v>14</v>
      </c>
      <c r="M24" s="205">
        <v>65</v>
      </c>
      <c r="N24" s="205">
        <v>1.1000000000000001</v>
      </c>
    </row>
    <row r="25" spans="1:14" s="224" customFormat="1" ht="15" customHeight="1">
      <c r="A25" s="203"/>
      <c r="B25" s="203" t="s">
        <v>45</v>
      </c>
      <c r="C25" s="205">
        <v>995</v>
      </c>
      <c r="D25" s="203">
        <f>SUM(D17:D24)</f>
        <v>40.341000000000001</v>
      </c>
      <c r="E25" s="203">
        <f t="shared" ref="E25:N25" si="1">SUM(E17:E24)</f>
        <v>45.929999999999986</v>
      </c>
      <c r="F25" s="203">
        <f t="shared" si="1"/>
        <v>168.10999999999999</v>
      </c>
      <c r="G25" s="203">
        <f t="shared" si="1"/>
        <v>1265.6599999999999</v>
      </c>
      <c r="H25" s="234">
        <f t="shared" si="1"/>
        <v>102.19399999999999</v>
      </c>
      <c r="I25" s="203">
        <f t="shared" si="1"/>
        <v>0.35099999999999998</v>
      </c>
      <c r="J25" s="203">
        <f t="shared" si="1"/>
        <v>35.299999999999997</v>
      </c>
      <c r="K25" s="203">
        <f t="shared" si="1"/>
        <v>132.38499999999999</v>
      </c>
      <c r="L25" s="203">
        <f t="shared" si="1"/>
        <v>123.73399999999998</v>
      </c>
      <c r="M25" s="203">
        <f t="shared" si="1"/>
        <v>354.28999999999996</v>
      </c>
      <c r="N25" s="203">
        <f t="shared" si="1"/>
        <v>6.1950000000000003</v>
      </c>
    </row>
    <row r="26" spans="1:14" s="224" customFormat="1" ht="15.75" customHeight="1">
      <c r="A26" s="203"/>
      <c r="B26" s="207" t="s">
        <v>46</v>
      </c>
      <c r="C26" s="227"/>
      <c r="D26" s="205"/>
      <c r="E26" s="205"/>
      <c r="F26" s="205"/>
      <c r="G26" s="205"/>
      <c r="H26" s="228"/>
      <c r="I26" s="205"/>
      <c r="J26" s="205"/>
      <c r="K26" s="205"/>
      <c r="L26" s="205"/>
      <c r="M26" s="205"/>
      <c r="N26" s="205"/>
    </row>
    <row r="27" spans="1:14" s="224" customFormat="1" ht="15" customHeight="1">
      <c r="A27" s="203" t="s">
        <v>85</v>
      </c>
      <c r="B27" s="204" t="s">
        <v>86</v>
      </c>
      <c r="C27" s="231">
        <v>150</v>
      </c>
      <c r="D27" s="205">
        <v>11.72</v>
      </c>
      <c r="E27" s="205">
        <v>19.23</v>
      </c>
      <c r="F27" s="205">
        <v>92.54</v>
      </c>
      <c r="G27" s="205">
        <v>589.58000000000004</v>
      </c>
      <c r="H27" s="228">
        <v>108.38</v>
      </c>
      <c r="I27" s="205">
        <v>0.24</v>
      </c>
      <c r="J27" s="205">
        <v>0</v>
      </c>
      <c r="K27" s="205">
        <v>9.75</v>
      </c>
      <c r="L27" s="205">
        <v>17.02</v>
      </c>
      <c r="M27" s="205">
        <v>102.68</v>
      </c>
      <c r="N27" s="205">
        <v>1.43</v>
      </c>
    </row>
    <row r="28" spans="1:14" s="224" customFormat="1" ht="73.5" customHeight="1">
      <c r="A28" s="203" t="s">
        <v>30</v>
      </c>
      <c r="B28" s="259" t="s">
        <v>157</v>
      </c>
      <c r="C28" s="260">
        <v>200</v>
      </c>
      <c r="D28" s="208">
        <v>5.6</v>
      </c>
      <c r="E28" s="208">
        <v>6.4</v>
      </c>
      <c r="F28" s="208">
        <v>9.4</v>
      </c>
      <c r="G28" s="208">
        <v>118</v>
      </c>
      <c r="H28" s="261">
        <v>0.04</v>
      </c>
      <c r="I28" s="262">
        <v>0.08</v>
      </c>
      <c r="J28" s="205">
        <v>2.6</v>
      </c>
      <c r="K28" s="205">
        <v>240</v>
      </c>
      <c r="L28" s="205">
        <v>28</v>
      </c>
      <c r="M28" s="205">
        <v>180</v>
      </c>
      <c r="N28" s="205">
        <v>0.2</v>
      </c>
    </row>
    <row r="29" spans="1:14" s="224" customFormat="1" ht="16.5" customHeight="1">
      <c r="A29" s="203"/>
      <c r="B29" s="203" t="s">
        <v>51</v>
      </c>
      <c r="C29" s="233">
        <f>SUM(C27:C28)</f>
        <v>350</v>
      </c>
      <c r="D29" s="203">
        <f t="shared" ref="D29:N29" si="2">SUM(D27:D28)</f>
        <v>17.32</v>
      </c>
      <c r="E29" s="203">
        <f t="shared" si="2"/>
        <v>25.630000000000003</v>
      </c>
      <c r="F29" s="203">
        <f t="shared" si="2"/>
        <v>101.94000000000001</v>
      </c>
      <c r="G29" s="203">
        <f t="shared" si="2"/>
        <v>707.58</v>
      </c>
      <c r="H29" s="234">
        <f t="shared" si="2"/>
        <v>108.42</v>
      </c>
      <c r="I29" s="203">
        <f t="shared" si="2"/>
        <v>0.32</v>
      </c>
      <c r="J29" s="203">
        <f t="shared" si="2"/>
        <v>2.6</v>
      </c>
      <c r="K29" s="203">
        <f t="shared" si="2"/>
        <v>249.75</v>
      </c>
      <c r="L29" s="203">
        <f t="shared" si="2"/>
        <v>45.019999999999996</v>
      </c>
      <c r="M29" s="203">
        <f t="shared" si="2"/>
        <v>282.68</v>
      </c>
      <c r="N29" s="203">
        <f t="shared" si="2"/>
        <v>1.63</v>
      </c>
    </row>
    <row r="30" spans="1:14" s="224" customFormat="1" ht="15.75" customHeight="1">
      <c r="A30" s="203"/>
      <c r="B30" s="212" t="s">
        <v>52</v>
      </c>
      <c r="C30" s="237"/>
      <c r="D30" s="205"/>
      <c r="E30" s="205"/>
      <c r="F30" s="205"/>
      <c r="G30" s="205"/>
      <c r="H30" s="228"/>
      <c r="I30" s="205"/>
      <c r="J30" s="205"/>
      <c r="K30" s="205"/>
      <c r="L30" s="205"/>
      <c r="M30" s="205"/>
      <c r="N30" s="205"/>
    </row>
    <row r="31" spans="1:14" s="226" customFormat="1" ht="33" customHeight="1">
      <c r="A31" s="296">
        <v>2292005</v>
      </c>
      <c r="B31" s="231" t="s">
        <v>89</v>
      </c>
      <c r="C31" s="229" t="s">
        <v>255</v>
      </c>
      <c r="D31" s="233">
        <v>15.79</v>
      </c>
      <c r="E31" s="233">
        <v>8.1300000000000008</v>
      </c>
      <c r="F31" s="233">
        <v>8.19</v>
      </c>
      <c r="G31" s="233">
        <v>169.82</v>
      </c>
      <c r="H31" s="233">
        <v>9.19</v>
      </c>
      <c r="I31" s="233">
        <v>0.12</v>
      </c>
      <c r="J31" s="233">
        <v>9.06</v>
      </c>
      <c r="K31" s="233">
        <v>40.604999999999997</v>
      </c>
      <c r="L31" s="233">
        <v>47.79</v>
      </c>
      <c r="M31" s="233">
        <v>228.31</v>
      </c>
      <c r="N31" s="233">
        <v>1.095</v>
      </c>
    </row>
    <row r="32" spans="1:14" s="224" customFormat="1" ht="15" customHeight="1">
      <c r="A32" s="203" t="s">
        <v>91</v>
      </c>
      <c r="B32" s="204" t="s">
        <v>92</v>
      </c>
      <c r="C32" s="205">
        <v>200</v>
      </c>
      <c r="D32" s="205">
        <v>4.3099999999999996</v>
      </c>
      <c r="E32" s="205">
        <v>9.5129999999999999</v>
      </c>
      <c r="F32" s="205">
        <v>33.479999999999997</v>
      </c>
      <c r="G32" s="205">
        <v>237.49</v>
      </c>
      <c r="H32" s="228">
        <v>0</v>
      </c>
      <c r="I32" s="205">
        <v>0.24299999999999999</v>
      </c>
      <c r="J32" s="205">
        <v>41.042999999999999</v>
      </c>
      <c r="K32" s="205">
        <v>34.087000000000003</v>
      </c>
      <c r="L32" s="205">
        <v>48.5</v>
      </c>
      <c r="M32" s="205">
        <v>134.33000000000001</v>
      </c>
      <c r="N32" s="205">
        <v>2.0299999999999998</v>
      </c>
    </row>
    <row r="33" spans="1:14" s="224" customFormat="1" ht="18" customHeight="1">
      <c r="A33" s="234" t="s">
        <v>269</v>
      </c>
      <c r="B33" s="247" t="s">
        <v>270</v>
      </c>
      <c r="C33" s="204">
        <v>100</v>
      </c>
      <c r="D33" s="205">
        <v>1.59</v>
      </c>
      <c r="E33" s="205">
        <v>5.09</v>
      </c>
      <c r="F33" s="205">
        <v>7.74</v>
      </c>
      <c r="G33" s="205">
        <v>85.53</v>
      </c>
      <c r="H33" s="228">
        <v>0</v>
      </c>
      <c r="I33" s="205">
        <v>0.02</v>
      </c>
      <c r="J33" s="205">
        <v>27.3</v>
      </c>
      <c r="K33" s="205">
        <v>49.03</v>
      </c>
      <c r="L33" s="205">
        <v>14.73</v>
      </c>
      <c r="M33" s="205">
        <v>27.81</v>
      </c>
      <c r="N33" s="205">
        <v>0.6</v>
      </c>
    </row>
    <row r="34" spans="1:14" s="224" customFormat="1" ht="38.25" customHeight="1">
      <c r="A34" s="203" t="s">
        <v>273</v>
      </c>
      <c r="B34" s="204" t="s">
        <v>95</v>
      </c>
      <c r="C34" s="204">
        <v>200</v>
      </c>
      <c r="D34" s="205">
        <v>0.12</v>
      </c>
      <c r="E34" s="205">
        <v>0.1</v>
      </c>
      <c r="F34" s="205">
        <v>30.04</v>
      </c>
      <c r="G34" s="205">
        <v>125.4</v>
      </c>
      <c r="H34" s="228">
        <v>0</v>
      </c>
      <c r="I34" s="205">
        <v>0.02</v>
      </c>
      <c r="J34" s="205">
        <v>0.08</v>
      </c>
      <c r="K34" s="205">
        <v>9.1999999999999993</v>
      </c>
      <c r="L34" s="205">
        <v>4.8</v>
      </c>
      <c r="M34" s="205">
        <v>29.92</v>
      </c>
      <c r="N34" s="205">
        <v>0.4</v>
      </c>
    </row>
    <row r="35" spans="1:14" s="224" customFormat="1" ht="17.25" customHeight="1">
      <c r="A35" s="203" t="s">
        <v>30</v>
      </c>
      <c r="B35" s="204" t="s">
        <v>31</v>
      </c>
      <c r="C35" s="204">
        <v>50</v>
      </c>
      <c r="D35" s="205">
        <f>7.7*C35/100</f>
        <v>3.85</v>
      </c>
      <c r="E35" s="205">
        <f>3*C35/100</f>
        <v>1.5</v>
      </c>
      <c r="F35" s="205">
        <f>49.8*C35/100</f>
        <v>24.9</v>
      </c>
      <c r="G35" s="205">
        <f>262*C35/100</f>
        <v>131</v>
      </c>
      <c r="H35" s="228">
        <v>0</v>
      </c>
      <c r="I35" s="205">
        <f>0.16*C35/100</f>
        <v>0.08</v>
      </c>
      <c r="J35" s="205">
        <v>0</v>
      </c>
      <c r="K35" s="205">
        <f>26*C35/100</f>
        <v>13</v>
      </c>
      <c r="L35" s="205">
        <f>35*C35/100</f>
        <v>17.5</v>
      </c>
      <c r="M35" s="205">
        <f>83*C35/100</f>
        <v>41.5</v>
      </c>
      <c r="N35" s="205">
        <f>1.6*C35/100</f>
        <v>0.8</v>
      </c>
    </row>
    <row r="36" spans="1:14" s="224" customFormat="1" ht="15.75" customHeight="1">
      <c r="A36" s="203" t="s">
        <v>249</v>
      </c>
      <c r="B36" s="204" t="s">
        <v>43</v>
      </c>
      <c r="C36" s="204">
        <v>60</v>
      </c>
      <c r="D36" s="205">
        <v>3</v>
      </c>
      <c r="E36" s="205">
        <f>1.2*C36/100</f>
        <v>0.72</v>
      </c>
      <c r="F36" s="205">
        <f>34.2*C36/100</f>
        <v>20.52</v>
      </c>
      <c r="G36" s="205">
        <f>181*C36/100</f>
        <v>108.6</v>
      </c>
      <c r="H36" s="228">
        <v>0</v>
      </c>
      <c r="I36" s="205">
        <f>0.11*C36/100</f>
        <v>6.6000000000000003E-2</v>
      </c>
      <c r="J36" s="205">
        <v>0</v>
      </c>
      <c r="K36" s="205">
        <f>34*C36/100</f>
        <v>20.399999999999999</v>
      </c>
      <c r="L36" s="205">
        <f>41*C36/100</f>
        <v>24.6</v>
      </c>
      <c r="M36" s="205">
        <f>120*C36/100</f>
        <v>72</v>
      </c>
      <c r="N36" s="205">
        <f>2.3*C36/100</f>
        <v>1.38</v>
      </c>
    </row>
    <row r="37" spans="1:14" s="224" customFormat="1" ht="14.25" customHeight="1">
      <c r="A37" s="203"/>
      <c r="B37" s="203" t="s">
        <v>62</v>
      </c>
      <c r="C37" s="205">
        <v>710</v>
      </c>
      <c r="D37" s="203">
        <f>SUM(D31:D36)</f>
        <v>28.66</v>
      </c>
      <c r="E37" s="203">
        <f t="shared" ref="E37:N37" si="3">SUM(E31:E36)</f>
        <v>25.053000000000001</v>
      </c>
      <c r="F37" s="203">
        <f t="shared" si="3"/>
        <v>124.86999999999999</v>
      </c>
      <c r="G37" s="203">
        <f t="shared" si="3"/>
        <v>857.84</v>
      </c>
      <c r="H37" s="234">
        <f t="shared" si="3"/>
        <v>9.19</v>
      </c>
      <c r="I37" s="203">
        <f t="shared" si="3"/>
        <v>0.54900000000000004</v>
      </c>
      <c r="J37" s="203">
        <f t="shared" si="3"/>
        <v>77.483000000000004</v>
      </c>
      <c r="K37" s="203">
        <f t="shared" si="3"/>
        <v>166.322</v>
      </c>
      <c r="L37" s="203">
        <f t="shared" si="3"/>
        <v>157.91999999999999</v>
      </c>
      <c r="M37" s="203">
        <f t="shared" si="3"/>
        <v>533.87</v>
      </c>
      <c r="N37" s="203">
        <f t="shared" si="3"/>
        <v>6.3049999999999997</v>
      </c>
    </row>
    <row r="38" spans="1:14" s="224" customFormat="1" ht="14.25" customHeight="1">
      <c r="A38" s="203"/>
      <c r="B38" s="212" t="s">
        <v>63</v>
      </c>
      <c r="C38" s="205"/>
      <c r="D38" s="203"/>
      <c r="E38" s="203"/>
      <c r="F38" s="203"/>
      <c r="G38" s="203"/>
      <c r="H38" s="234"/>
      <c r="I38" s="203"/>
      <c r="J38" s="203"/>
      <c r="K38" s="203"/>
      <c r="L38" s="203"/>
      <c r="M38" s="203"/>
      <c r="N38" s="203"/>
    </row>
    <row r="39" spans="1:14" s="224" customFormat="1" ht="17.25" customHeight="1">
      <c r="A39" s="203" t="s">
        <v>96</v>
      </c>
      <c r="B39" s="204" t="s">
        <v>1</v>
      </c>
      <c r="C39" s="231">
        <v>180</v>
      </c>
      <c r="D39" s="203">
        <v>6.12</v>
      </c>
      <c r="E39" s="203">
        <v>4.5</v>
      </c>
      <c r="F39" s="203">
        <v>9.9</v>
      </c>
      <c r="G39" s="203">
        <v>104.58</v>
      </c>
      <c r="H39" s="234">
        <v>39.6</v>
      </c>
      <c r="I39" s="203">
        <v>4.3200000000000002E-2</v>
      </c>
      <c r="J39" s="203">
        <v>1.26</v>
      </c>
      <c r="K39" s="203">
        <v>194.4</v>
      </c>
      <c r="L39" s="203">
        <v>28.8</v>
      </c>
      <c r="M39" s="203">
        <v>169.2</v>
      </c>
      <c r="N39" s="203">
        <v>0.18</v>
      </c>
    </row>
    <row r="40" spans="1:14" s="224" customFormat="1">
      <c r="A40" s="203"/>
      <c r="B40" s="203" t="s">
        <v>65</v>
      </c>
      <c r="C40" s="231">
        <v>180</v>
      </c>
      <c r="D40" s="203">
        <v>6.12</v>
      </c>
      <c r="E40" s="203">
        <v>4.5</v>
      </c>
      <c r="F40" s="203">
        <v>9.9</v>
      </c>
      <c r="G40" s="203">
        <v>104.58</v>
      </c>
      <c r="H40" s="234">
        <v>39.6</v>
      </c>
      <c r="I40" s="203">
        <v>4.3200000000000002E-2</v>
      </c>
      <c r="J40" s="203">
        <v>1.26</v>
      </c>
      <c r="K40" s="203">
        <v>194.4</v>
      </c>
      <c r="L40" s="203">
        <v>28.8</v>
      </c>
      <c r="M40" s="203">
        <v>169.2</v>
      </c>
      <c r="N40" s="203">
        <v>0.18</v>
      </c>
    </row>
    <row r="41" spans="1:14" s="224" customFormat="1" ht="10.5" customHeight="1">
      <c r="A41" s="203"/>
      <c r="B41" s="223"/>
      <c r="C41" s="205"/>
      <c r="D41" s="205"/>
      <c r="E41" s="205"/>
      <c r="F41" s="205"/>
      <c r="G41" s="205"/>
      <c r="H41" s="228"/>
      <c r="I41" s="205"/>
      <c r="J41" s="205"/>
      <c r="K41" s="205"/>
      <c r="L41" s="205"/>
      <c r="M41" s="205"/>
      <c r="N41" s="205"/>
    </row>
    <row r="42" spans="1:14" s="224" customFormat="1" ht="20.399999999999999">
      <c r="A42" s="222"/>
      <c r="B42" s="203" t="s">
        <v>66</v>
      </c>
      <c r="C42" s="238">
        <f t="shared" ref="C42:N42" si="4">SUM(C12+C15+C25+C29+C37+C40)</f>
        <v>3037</v>
      </c>
      <c r="D42" s="239">
        <f t="shared" si="4"/>
        <v>110.03100000000001</v>
      </c>
      <c r="E42" s="239">
        <f t="shared" si="4"/>
        <v>125.88299999999998</v>
      </c>
      <c r="F42" s="239">
        <f t="shared" si="4"/>
        <v>494.58</v>
      </c>
      <c r="G42" s="239">
        <f t="shared" si="4"/>
        <v>3594.6</v>
      </c>
      <c r="H42" s="239">
        <f t="shared" si="4"/>
        <v>447.904</v>
      </c>
      <c r="I42" s="239">
        <f t="shared" si="4"/>
        <v>1.5732000000000002</v>
      </c>
      <c r="J42" s="239">
        <f t="shared" si="4"/>
        <v>149.64299999999997</v>
      </c>
      <c r="K42" s="239">
        <f t="shared" si="4"/>
        <v>844.60699999999997</v>
      </c>
      <c r="L42" s="239">
        <f t="shared" si="4"/>
        <v>490.99399999999997</v>
      </c>
      <c r="M42" s="239">
        <f t="shared" si="4"/>
        <v>1626.3999999999999</v>
      </c>
      <c r="N42" s="239">
        <f t="shared" si="4"/>
        <v>18.509999999999998</v>
      </c>
    </row>
    <row r="43" spans="1:14" ht="20.399999999999999">
      <c r="A43" s="76"/>
      <c r="B43" s="7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</row>
    <row r="44" spans="1:14" ht="20.399999999999999">
      <c r="A44" s="76"/>
      <c r="B44" s="7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</row>
    <row r="45" spans="1:14" ht="20.399999999999999">
      <c r="A45" s="76"/>
      <c r="B45" s="7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>
        <v>3</v>
      </c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180" verticalDpi="180" r:id="rId1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topLeftCell="B13" zoomScale="90" zoomScaleSheetLayoutView="90" workbookViewId="0">
      <selection activeCell="B31" sqref="B31"/>
    </sheetView>
  </sheetViews>
  <sheetFormatPr defaultRowHeight="18"/>
  <cols>
    <col min="1" max="1" width="19.6640625" style="214" customWidth="1"/>
    <col min="2" max="2" width="34.6640625" style="214" customWidth="1"/>
    <col min="3" max="3" width="12" style="214" customWidth="1"/>
    <col min="4" max="4" width="9.109375" style="214"/>
    <col min="5" max="5" width="10.44140625" style="214" customWidth="1"/>
    <col min="6" max="6" width="11.5546875" style="214" customWidth="1"/>
    <col min="7" max="7" width="12.5546875" style="214" customWidth="1"/>
    <col min="8" max="8" width="11.33203125" style="214" customWidth="1"/>
    <col min="9" max="10" width="9.109375" style="214"/>
    <col min="11" max="11" width="12.33203125" style="214" customWidth="1"/>
    <col min="12" max="12" width="10.6640625" style="214" customWidth="1"/>
    <col min="13" max="13" width="11.5546875" style="214" customWidth="1"/>
    <col min="14" max="14" width="9.109375" style="214"/>
  </cols>
  <sheetData>
    <row r="1" spans="1:17" ht="20.25" customHeight="1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7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7" ht="22.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7" ht="23.25" customHeight="1">
      <c r="A4" s="217"/>
      <c r="B4" s="255" t="s">
        <v>21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7">
      <c r="A5" s="203"/>
      <c r="B5" s="207" t="s">
        <v>98</v>
      </c>
      <c r="C5" s="22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7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7" ht="31.5" customHeight="1">
      <c r="A7" s="225" t="s">
        <v>188</v>
      </c>
      <c r="B7" s="204" t="s">
        <v>226</v>
      </c>
      <c r="C7" s="204">
        <v>250</v>
      </c>
      <c r="D7" s="205">
        <v>8.6020000000000003</v>
      </c>
      <c r="E7" s="205">
        <v>14</v>
      </c>
      <c r="F7" s="205">
        <v>53.83</v>
      </c>
      <c r="G7" s="205">
        <v>376.75</v>
      </c>
      <c r="H7" s="205">
        <v>73.86</v>
      </c>
      <c r="I7" s="205">
        <v>0.23899999999999999</v>
      </c>
      <c r="J7" s="205">
        <v>1.4770000000000001</v>
      </c>
      <c r="K7" s="205">
        <v>151.17699999999999</v>
      </c>
      <c r="L7" s="205">
        <v>53.63</v>
      </c>
      <c r="M7" s="205">
        <v>211.136</v>
      </c>
      <c r="N7" s="205">
        <v>1.42</v>
      </c>
    </row>
    <row r="8" spans="1:17" ht="15.75" customHeight="1">
      <c r="A8" s="203" t="s">
        <v>30</v>
      </c>
      <c r="B8" s="231" t="s">
        <v>31</v>
      </c>
      <c r="C8" s="204">
        <v>20</v>
      </c>
      <c r="D8" s="205">
        <f>7.7*C8/100</f>
        <v>1.54</v>
      </c>
      <c r="E8" s="205">
        <f>3*C8/100</f>
        <v>0.6</v>
      </c>
      <c r="F8" s="205">
        <f>49.8*C8/100</f>
        <v>9.9600000000000009</v>
      </c>
      <c r="G8" s="205">
        <f>262*C8/100</f>
        <v>52.4</v>
      </c>
      <c r="H8" s="228">
        <v>0</v>
      </c>
      <c r="I8" s="205">
        <f>0.16*C8/100</f>
        <v>3.2000000000000001E-2</v>
      </c>
      <c r="J8" s="205">
        <v>0</v>
      </c>
      <c r="K8" s="205">
        <f>26*C8/100</f>
        <v>5.2</v>
      </c>
      <c r="L8" s="205">
        <f>35*C8/100</f>
        <v>7</v>
      </c>
      <c r="M8" s="205">
        <f>83*C8/100</f>
        <v>16.600000000000001</v>
      </c>
      <c r="N8" s="205">
        <f>1.6*C8/100</f>
        <v>0.32</v>
      </c>
      <c r="O8" s="72"/>
      <c r="P8" s="72"/>
      <c r="Q8" s="72"/>
    </row>
    <row r="9" spans="1:17" ht="16.5" customHeight="1">
      <c r="A9" s="203" t="s">
        <v>30</v>
      </c>
      <c r="B9" s="204" t="s">
        <v>31</v>
      </c>
      <c r="C9" s="204">
        <v>30</v>
      </c>
      <c r="D9" s="205">
        <f>7.7*C9/100</f>
        <v>2.31</v>
      </c>
      <c r="E9" s="205">
        <f>3*C9/100</f>
        <v>0.9</v>
      </c>
      <c r="F9" s="205">
        <f>49.8*C9/100</f>
        <v>14.94</v>
      </c>
      <c r="G9" s="205">
        <f>262*C9/100</f>
        <v>78.599999999999994</v>
      </c>
      <c r="H9" s="228">
        <v>0</v>
      </c>
      <c r="I9" s="205">
        <f>0.16*C9/100</f>
        <v>4.8000000000000001E-2</v>
      </c>
      <c r="J9" s="205">
        <v>0</v>
      </c>
      <c r="K9" s="205">
        <f>26*C9/100</f>
        <v>7.8</v>
      </c>
      <c r="L9" s="205">
        <f>35*C9/100</f>
        <v>10.5</v>
      </c>
      <c r="M9" s="205">
        <f>83*C9/100</f>
        <v>24.9</v>
      </c>
      <c r="N9" s="205">
        <f>1.6*C9/100</f>
        <v>0.48</v>
      </c>
      <c r="O9" s="72"/>
      <c r="P9" s="72"/>
    </row>
    <row r="10" spans="1:17" ht="36.75" customHeight="1">
      <c r="A10" s="203" t="s">
        <v>208</v>
      </c>
      <c r="B10" s="204" t="s">
        <v>72</v>
      </c>
      <c r="C10" s="231">
        <v>20</v>
      </c>
      <c r="D10" s="205">
        <v>7.0000000000000007E-2</v>
      </c>
      <c r="E10" s="205">
        <v>7.8</v>
      </c>
      <c r="F10" s="205">
        <v>0.1</v>
      </c>
      <c r="G10" s="205">
        <v>70.900000000000006</v>
      </c>
      <c r="H10" s="228">
        <v>45</v>
      </c>
      <c r="I10" s="205">
        <v>0</v>
      </c>
      <c r="J10" s="205">
        <v>0</v>
      </c>
      <c r="K10" s="205">
        <v>1.8</v>
      </c>
      <c r="L10" s="205">
        <v>0</v>
      </c>
      <c r="M10" s="205">
        <v>2.6</v>
      </c>
      <c r="N10" s="205">
        <v>0.02</v>
      </c>
      <c r="O10" s="72"/>
      <c r="P10" s="72"/>
    </row>
    <row r="11" spans="1:17" ht="16.5" customHeight="1">
      <c r="A11" s="203" t="s">
        <v>234</v>
      </c>
      <c r="B11" s="204" t="s">
        <v>100</v>
      </c>
      <c r="C11" s="204">
        <v>30</v>
      </c>
      <c r="D11" s="205">
        <v>6.9</v>
      </c>
      <c r="E11" s="205">
        <v>8.85</v>
      </c>
      <c r="F11" s="205">
        <v>0</v>
      </c>
      <c r="G11" s="205">
        <v>109.2</v>
      </c>
      <c r="H11" s="228">
        <v>78</v>
      </c>
      <c r="I11" s="205">
        <v>0.01</v>
      </c>
      <c r="J11" s="205">
        <v>0.21</v>
      </c>
      <c r="K11" s="205">
        <v>264</v>
      </c>
      <c r="L11" s="205">
        <v>10.5</v>
      </c>
      <c r="M11" s="205">
        <v>150</v>
      </c>
      <c r="N11" s="205">
        <v>0.3</v>
      </c>
    </row>
    <row r="12" spans="1:17" ht="33.75" customHeight="1">
      <c r="A12" s="203" t="s">
        <v>101</v>
      </c>
      <c r="B12" s="204" t="s">
        <v>102</v>
      </c>
      <c r="C12" s="204">
        <v>200</v>
      </c>
      <c r="D12" s="205">
        <v>3.2</v>
      </c>
      <c r="E12" s="205">
        <v>3.44</v>
      </c>
      <c r="F12" s="205">
        <v>28.22</v>
      </c>
      <c r="G12" s="205">
        <v>156.66</v>
      </c>
      <c r="H12" s="228">
        <v>20</v>
      </c>
      <c r="I12" s="205">
        <v>0.04</v>
      </c>
      <c r="J12" s="205">
        <v>1.3</v>
      </c>
      <c r="K12" s="205">
        <v>120.6</v>
      </c>
      <c r="L12" s="205">
        <v>14</v>
      </c>
      <c r="M12" s="205">
        <v>90</v>
      </c>
      <c r="N12" s="205">
        <v>0.16</v>
      </c>
    </row>
    <row r="13" spans="1:17" ht="15" customHeight="1">
      <c r="A13" s="203"/>
      <c r="B13" s="203" t="s">
        <v>103</v>
      </c>
      <c r="C13" s="205">
        <f>SUM(C7:C12)</f>
        <v>550</v>
      </c>
      <c r="D13" s="203">
        <f>SUM(D7:D12)</f>
        <v>22.622</v>
      </c>
      <c r="E13" s="203">
        <f t="shared" ref="E13:N13" si="0">SUM(E7:E12)</f>
        <v>35.589999999999996</v>
      </c>
      <c r="F13" s="203">
        <f t="shared" si="0"/>
        <v>107.05</v>
      </c>
      <c r="G13" s="203">
        <f t="shared" si="0"/>
        <v>844.51</v>
      </c>
      <c r="H13" s="234">
        <f t="shared" si="0"/>
        <v>216.86</v>
      </c>
      <c r="I13" s="203">
        <f t="shared" si="0"/>
        <v>0.36899999999999999</v>
      </c>
      <c r="J13" s="203">
        <f t="shared" si="0"/>
        <v>2.9870000000000001</v>
      </c>
      <c r="K13" s="203">
        <f t="shared" si="0"/>
        <v>550.577</v>
      </c>
      <c r="L13" s="203">
        <f t="shared" si="0"/>
        <v>95.63</v>
      </c>
      <c r="M13" s="203">
        <f t="shared" si="0"/>
        <v>495.23599999999999</v>
      </c>
      <c r="N13" s="203">
        <f t="shared" si="0"/>
        <v>2.6999999999999997</v>
      </c>
    </row>
    <row r="14" spans="1:17">
      <c r="A14" s="203"/>
      <c r="B14" s="207" t="s">
        <v>33</v>
      </c>
      <c r="C14" s="205"/>
      <c r="D14" s="203"/>
      <c r="E14" s="203"/>
      <c r="F14" s="203"/>
      <c r="G14" s="203"/>
      <c r="H14" s="234"/>
      <c r="I14" s="203"/>
      <c r="J14" s="203"/>
      <c r="K14" s="203"/>
      <c r="L14" s="203"/>
      <c r="M14" s="203"/>
      <c r="N14" s="203"/>
    </row>
    <row r="15" spans="1:17">
      <c r="A15" s="203" t="s">
        <v>199</v>
      </c>
      <c r="B15" s="208" t="s">
        <v>104</v>
      </c>
      <c r="C15" s="235">
        <v>200</v>
      </c>
      <c r="D15" s="203">
        <v>1.8</v>
      </c>
      <c r="E15" s="203">
        <v>0.4</v>
      </c>
      <c r="F15" s="203">
        <v>16.2</v>
      </c>
      <c r="G15" s="203">
        <v>86</v>
      </c>
      <c r="H15" s="234">
        <v>0</v>
      </c>
      <c r="I15" s="203">
        <v>7.8E-2</v>
      </c>
      <c r="J15" s="203">
        <v>120</v>
      </c>
      <c r="K15" s="203">
        <v>68</v>
      </c>
      <c r="L15" s="203">
        <v>26</v>
      </c>
      <c r="M15" s="203">
        <v>46</v>
      </c>
      <c r="N15" s="203">
        <v>0.64</v>
      </c>
    </row>
    <row r="16" spans="1:17">
      <c r="A16" s="203"/>
      <c r="B16" s="203" t="s">
        <v>105</v>
      </c>
      <c r="C16" s="204">
        <f t="shared" ref="C16:N16" si="1">SUM(C15:C15)</f>
        <v>200</v>
      </c>
      <c r="D16" s="204">
        <f t="shared" si="1"/>
        <v>1.8</v>
      </c>
      <c r="E16" s="204">
        <f t="shared" si="1"/>
        <v>0.4</v>
      </c>
      <c r="F16" s="204">
        <f t="shared" si="1"/>
        <v>16.2</v>
      </c>
      <c r="G16" s="204">
        <f t="shared" si="1"/>
        <v>86</v>
      </c>
      <c r="H16" s="204">
        <f t="shared" si="1"/>
        <v>0</v>
      </c>
      <c r="I16" s="204">
        <f t="shared" si="1"/>
        <v>7.8E-2</v>
      </c>
      <c r="J16" s="204">
        <f t="shared" si="1"/>
        <v>120</v>
      </c>
      <c r="K16" s="204">
        <f t="shared" si="1"/>
        <v>68</v>
      </c>
      <c r="L16" s="204">
        <f t="shared" si="1"/>
        <v>26</v>
      </c>
      <c r="M16" s="204">
        <f t="shared" si="1"/>
        <v>46</v>
      </c>
      <c r="N16" s="204">
        <f t="shared" si="1"/>
        <v>0.64</v>
      </c>
    </row>
    <row r="17" spans="1:15">
      <c r="A17" s="203"/>
      <c r="B17" s="207" t="s">
        <v>36</v>
      </c>
      <c r="C17" s="227"/>
      <c r="D17" s="205"/>
      <c r="E17" s="205"/>
      <c r="F17" s="205"/>
      <c r="G17" s="205"/>
      <c r="H17" s="228"/>
      <c r="I17" s="205"/>
      <c r="J17" s="205"/>
      <c r="K17" s="205"/>
      <c r="L17" s="205"/>
      <c r="M17" s="205"/>
      <c r="N17" s="205"/>
    </row>
    <row r="18" spans="1:15" ht="19.5" customHeight="1">
      <c r="A18" s="203" t="s">
        <v>106</v>
      </c>
      <c r="B18" s="204" t="s">
        <v>233</v>
      </c>
      <c r="C18" s="204">
        <v>250</v>
      </c>
      <c r="D18" s="205">
        <v>2.91</v>
      </c>
      <c r="E18" s="205">
        <v>0.65</v>
      </c>
      <c r="F18" s="205">
        <v>20.03</v>
      </c>
      <c r="G18" s="205">
        <v>98.01</v>
      </c>
      <c r="H18" s="228">
        <v>0</v>
      </c>
      <c r="I18" s="205">
        <v>0</v>
      </c>
      <c r="J18" s="205">
        <v>15.85</v>
      </c>
      <c r="K18" s="205">
        <v>19.12</v>
      </c>
      <c r="L18" s="205">
        <v>32.06</v>
      </c>
      <c r="M18" s="230">
        <v>79.17</v>
      </c>
      <c r="N18" s="205">
        <v>1.1100000000000001</v>
      </c>
    </row>
    <row r="19" spans="1:15" ht="33.75" customHeight="1">
      <c r="A19" s="234" t="s">
        <v>256</v>
      </c>
      <c r="B19" s="247" t="s">
        <v>109</v>
      </c>
      <c r="C19" s="229" t="s">
        <v>143</v>
      </c>
      <c r="D19" s="205">
        <v>18.152999999999999</v>
      </c>
      <c r="E19" s="205">
        <v>24.69</v>
      </c>
      <c r="F19" s="205">
        <v>18.850000000000001</v>
      </c>
      <c r="G19" s="205">
        <v>371.9</v>
      </c>
      <c r="H19" s="228">
        <v>54.32</v>
      </c>
      <c r="I19" s="205">
        <v>0.13100000000000001</v>
      </c>
      <c r="J19" s="205">
        <v>0.34899999999999998</v>
      </c>
      <c r="K19" s="205">
        <v>57.27</v>
      </c>
      <c r="L19" s="205">
        <v>11.105</v>
      </c>
      <c r="M19" s="205">
        <v>57.29</v>
      </c>
      <c r="N19" s="205">
        <v>0.78500000000000003</v>
      </c>
    </row>
    <row r="20" spans="1:15" ht="16.5" customHeight="1">
      <c r="A20" s="234" t="s">
        <v>232</v>
      </c>
      <c r="B20" s="247" t="s">
        <v>111</v>
      </c>
      <c r="C20" s="247">
        <v>200</v>
      </c>
      <c r="D20" s="205">
        <v>3.048</v>
      </c>
      <c r="E20" s="205">
        <v>15.41</v>
      </c>
      <c r="F20" s="205">
        <v>17.067</v>
      </c>
      <c r="G20" s="205">
        <v>220.34</v>
      </c>
      <c r="H20" s="228">
        <v>42.91</v>
      </c>
      <c r="I20" s="205">
        <v>0.13300000000000001</v>
      </c>
      <c r="J20" s="205">
        <v>38.47</v>
      </c>
      <c r="K20" s="205">
        <v>54.13</v>
      </c>
      <c r="L20" s="205">
        <v>39.029000000000003</v>
      </c>
      <c r="M20" s="205">
        <v>85.77</v>
      </c>
      <c r="N20" s="205">
        <v>1.41</v>
      </c>
    </row>
    <row r="21" spans="1:15" ht="34.5" customHeight="1">
      <c r="A21" s="209" t="s">
        <v>231</v>
      </c>
      <c r="B21" s="210" t="s">
        <v>42</v>
      </c>
      <c r="C21" s="210">
        <v>200</v>
      </c>
      <c r="D21" s="242">
        <v>0.03</v>
      </c>
      <c r="E21" s="242">
        <v>0.03</v>
      </c>
      <c r="F21" s="242">
        <v>10.67</v>
      </c>
      <c r="G21" s="242">
        <v>43.44</v>
      </c>
      <c r="H21" s="243">
        <v>0</v>
      </c>
      <c r="I21" s="242">
        <v>0</v>
      </c>
      <c r="J21" s="242">
        <v>0.7</v>
      </c>
      <c r="K21" s="242">
        <v>1.42</v>
      </c>
      <c r="L21" s="242">
        <v>0.63</v>
      </c>
      <c r="M21" s="242">
        <v>0</v>
      </c>
      <c r="N21" s="242">
        <v>0.18</v>
      </c>
    </row>
    <row r="22" spans="1:15" ht="17.25" customHeight="1">
      <c r="A22" s="203" t="s">
        <v>30</v>
      </c>
      <c r="B22" s="204" t="s">
        <v>43</v>
      </c>
      <c r="C22" s="204">
        <v>60</v>
      </c>
      <c r="D22" s="205">
        <v>3</v>
      </c>
      <c r="E22" s="205">
        <f>1.2*C22/100</f>
        <v>0.72</v>
      </c>
      <c r="F22" s="205">
        <f>34.2*C22/100</f>
        <v>20.52</v>
      </c>
      <c r="G22" s="205">
        <f>181*C22/100</f>
        <v>108.6</v>
      </c>
      <c r="H22" s="228">
        <v>0</v>
      </c>
      <c r="I22" s="205">
        <f>0.11*C22/100</f>
        <v>6.6000000000000003E-2</v>
      </c>
      <c r="J22" s="205">
        <v>0</v>
      </c>
      <c r="K22" s="205">
        <f>34*C22/100</f>
        <v>20.399999999999999</v>
      </c>
      <c r="L22" s="205">
        <f>41*C22/100</f>
        <v>24.6</v>
      </c>
      <c r="M22" s="205">
        <f>120*C22/100</f>
        <v>72</v>
      </c>
      <c r="N22" s="205">
        <f>2.3*C22/100</f>
        <v>1.38</v>
      </c>
    </row>
    <row r="23" spans="1:15" ht="14.25" customHeight="1">
      <c r="A23" s="203" t="s">
        <v>30</v>
      </c>
      <c r="B23" s="204" t="s">
        <v>44</v>
      </c>
      <c r="C23" s="204">
        <v>100</v>
      </c>
      <c r="D23" s="205">
        <f>7.7*C23/100</f>
        <v>7.7</v>
      </c>
      <c r="E23" s="205">
        <f>3*C23/100</f>
        <v>3</v>
      </c>
      <c r="F23" s="205">
        <f>49.8*C23/100</f>
        <v>49.8</v>
      </c>
      <c r="G23" s="205">
        <f>262*C23/100</f>
        <v>262</v>
      </c>
      <c r="H23" s="228">
        <v>0</v>
      </c>
      <c r="I23" s="205">
        <f>0.16*C23/100</f>
        <v>0.16</v>
      </c>
      <c r="J23" s="205">
        <v>0</v>
      </c>
      <c r="K23" s="205">
        <f>26*C23/100</f>
        <v>26</v>
      </c>
      <c r="L23" s="205">
        <f>35*C23/100</f>
        <v>35</v>
      </c>
      <c r="M23" s="205">
        <f>83*C23/100</f>
        <v>83</v>
      </c>
      <c r="N23" s="205">
        <f>1.6*C23/100</f>
        <v>1.6</v>
      </c>
    </row>
    <row r="24" spans="1:15" ht="15.75" customHeight="1">
      <c r="A24" s="203"/>
      <c r="B24" s="203" t="s">
        <v>45</v>
      </c>
      <c r="C24" s="205">
        <v>930</v>
      </c>
      <c r="D24" s="203">
        <f>SUM(D18:D23)</f>
        <v>34.841000000000001</v>
      </c>
      <c r="E24" s="203">
        <f t="shared" ref="E24:N24" si="2">SUM(E18:E23)</f>
        <v>44.5</v>
      </c>
      <c r="F24" s="203">
        <f t="shared" si="2"/>
        <v>136.93700000000001</v>
      </c>
      <c r="G24" s="203">
        <f t="shared" si="2"/>
        <v>1104.29</v>
      </c>
      <c r="H24" s="234">
        <f t="shared" si="2"/>
        <v>97.22999999999999</v>
      </c>
      <c r="I24" s="203">
        <f t="shared" si="2"/>
        <v>0.49</v>
      </c>
      <c r="J24" s="203">
        <f t="shared" si="2"/>
        <v>55.369</v>
      </c>
      <c r="K24" s="203">
        <f t="shared" si="2"/>
        <v>178.34</v>
      </c>
      <c r="L24" s="203">
        <f t="shared" si="2"/>
        <v>142.42400000000001</v>
      </c>
      <c r="M24" s="203">
        <f t="shared" si="2"/>
        <v>377.23</v>
      </c>
      <c r="N24" s="203">
        <f t="shared" si="2"/>
        <v>6.4649999999999999</v>
      </c>
    </row>
    <row r="25" spans="1:15">
      <c r="A25" s="203"/>
      <c r="B25" s="207" t="s">
        <v>46</v>
      </c>
      <c r="C25" s="227"/>
      <c r="D25" s="205"/>
      <c r="E25" s="205"/>
      <c r="F25" s="205"/>
      <c r="G25" s="205"/>
      <c r="H25" s="228"/>
      <c r="I25" s="205"/>
      <c r="J25" s="205"/>
      <c r="K25" s="205"/>
      <c r="L25" s="205"/>
      <c r="M25" s="205"/>
      <c r="N25" s="205"/>
    </row>
    <row r="26" spans="1:15" ht="35.25" customHeight="1">
      <c r="A26" s="234" t="s">
        <v>246</v>
      </c>
      <c r="B26" s="274" t="s">
        <v>257</v>
      </c>
      <c r="C26" s="232" t="s">
        <v>180</v>
      </c>
      <c r="D26" s="205">
        <v>20.65</v>
      </c>
      <c r="E26" s="205">
        <v>16.489999999999998</v>
      </c>
      <c r="F26" s="205">
        <v>56.98</v>
      </c>
      <c r="G26" s="205">
        <v>463.4</v>
      </c>
      <c r="H26" s="228">
        <v>97.96</v>
      </c>
      <c r="I26" s="205">
        <v>0.13500000000000001</v>
      </c>
      <c r="J26" s="205">
        <v>1.1839999999999999</v>
      </c>
      <c r="K26" s="205">
        <v>319.87</v>
      </c>
      <c r="L26" s="205">
        <v>45.16</v>
      </c>
      <c r="M26" s="205">
        <v>335.98</v>
      </c>
      <c r="N26" s="205">
        <v>1.2170000000000001</v>
      </c>
    </row>
    <row r="27" spans="1:15" ht="35.25" customHeight="1">
      <c r="A27" s="203" t="s">
        <v>235</v>
      </c>
      <c r="B27" s="204" t="s">
        <v>88</v>
      </c>
      <c r="C27" s="204">
        <v>200</v>
      </c>
      <c r="D27" s="205">
        <v>0.68</v>
      </c>
      <c r="E27" s="205">
        <v>0.28000000000000003</v>
      </c>
      <c r="F27" s="205">
        <v>29.62</v>
      </c>
      <c r="G27" s="205">
        <v>136.6</v>
      </c>
      <c r="H27" s="228">
        <v>0</v>
      </c>
      <c r="I27" s="205">
        <v>0.02</v>
      </c>
      <c r="J27" s="205">
        <v>200</v>
      </c>
      <c r="K27" s="205">
        <v>12.6</v>
      </c>
      <c r="L27" s="205">
        <v>3.4</v>
      </c>
      <c r="M27" s="230">
        <v>3.4</v>
      </c>
      <c r="N27" s="205">
        <v>0.66</v>
      </c>
    </row>
    <row r="28" spans="1:15">
      <c r="A28" s="203"/>
      <c r="B28" s="203" t="s">
        <v>51</v>
      </c>
      <c r="C28" s="233">
        <v>400</v>
      </c>
      <c r="D28" s="203">
        <f t="shared" ref="D28:N28" si="3">SUM(D26:D27)</f>
        <v>21.33</v>
      </c>
      <c r="E28" s="203">
        <f t="shared" si="3"/>
        <v>16.77</v>
      </c>
      <c r="F28" s="203">
        <f t="shared" si="3"/>
        <v>86.6</v>
      </c>
      <c r="G28" s="203">
        <f t="shared" si="3"/>
        <v>600</v>
      </c>
      <c r="H28" s="234">
        <f t="shared" si="3"/>
        <v>97.96</v>
      </c>
      <c r="I28" s="203">
        <f t="shared" si="3"/>
        <v>0.155</v>
      </c>
      <c r="J28" s="203">
        <f t="shared" si="3"/>
        <v>201.184</v>
      </c>
      <c r="K28" s="203">
        <f t="shared" si="3"/>
        <v>332.47</v>
      </c>
      <c r="L28" s="203">
        <f t="shared" si="3"/>
        <v>48.559999999999995</v>
      </c>
      <c r="M28" s="203">
        <f t="shared" si="3"/>
        <v>339.38</v>
      </c>
      <c r="N28" s="203">
        <f t="shared" si="3"/>
        <v>1.8770000000000002</v>
      </c>
      <c r="O28" s="72"/>
    </row>
    <row r="29" spans="1:15" ht="18" customHeight="1">
      <c r="A29" s="203"/>
      <c r="B29" s="212" t="s">
        <v>52</v>
      </c>
      <c r="C29" s="237"/>
      <c r="D29" s="205"/>
      <c r="E29" s="205"/>
      <c r="F29" s="205"/>
      <c r="G29" s="205"/>
      <c r="H29" s="228"/>
      <c r="I29" s="205"/>
      <c r="J29" s="205"/>
      <c r="K29" s="205"/>
      <c r="L29" s="205"/>
      <c r="M29" s="205"/>
      <c r="N29" s="205"/>
    </row>
    <row r="30" spans="1:15">
      <c r="A30" s="203" t="s">
        <v>114</v>
      </c>
      <c r="B30" s="205" t="s">
        <v>115</v>
      </c>
      <c r="C30" s="253" t="s">
        <v>213</v>
      </c>
      <c r="D30" s="205">
        <v>36.32</v>
      </c>
      <c r="E30" s="205">
        <v>16.46</v>
      </c>
      <c r="F30" s="205">
        <v>35.659999999999997</v>
      </c>
      <c r="G30" s="205">
        <v>437.58</v>
      </c>
      <c r="H30" s="228">
        <v>0</v>
      </c>
      <c r="I30" s="205">
        <v>0.26</v>
      </c>
      <c r="J30" s="205">
        <v>45.12</v>
      </c>
      <c r="K30" s="205">
        <v>28.6</v>
      </c>
      <c r="L30" s="205">
        <v>54.32</v>
      </c>
      <c r="M30" s="205">
        <v>136.24</v>
      </c>
      <c r="N30" s="205">
        <v>2.2000000000000002</v>
      </c>
    </row>
    <row r="31" spans="1:15" ht="17.25" customHeight="1">
      <c r="A31" s="203" t="s">
        <v>276</v>
      </c>
      <c r="B31" s="204" t="s">
        <v>277</v>
      </c>
      <c r="C31" s="204">
        <v>100</v>
      </c>
      <c r="D31" s="205">
        <v>0.8</v>
      </c>
      <c r="E31" s="205">
        <v>0</v>
      </c>
      <c r="F31" s="205">
        <v>1.6659999999999999</v>
      </c>
      <c r="G31" s="205">
        <v>13</v>
      </c>
      <c r="H31" s="228">
        <v>0</v>
      </c>
      <c r="I31" s="205">
        <v>0</v>
      </c>
      <c r="J31" s="205">
        <v>5</v>
      </c>
      <c r="K31" s="205">
        <v>23</v>
      </c>
      <c r="L31" s="205">
        <v>14</v>
      </c>
      <c r="M31" s="205">
        <v>24</v>
      </c>
      <c r="N31" s="205">
        <v>0.6</v>
      </c>
    </row>
    <row r="32" spans="1:15" ht="16.5" customHeight="1">
      <c r="A32" s="203" t="s">
        <v>30</v>
      </c>
      <c r="B32" s="204" t="s">
        <v>44</v>
      </c>
      <c r="C32" s="204">
        <v>50</v>
      </c>
      <c r="D32" s="205">
        <f>7.7*C32/100</f>
        <v>3.85</v>
      </c>
      <c r="E32" s="205">
        <f>3*C32/100</f>
        <v>1.5</v>
      </c>
      <c r="F32" s="205">
        <f>49.8*C32/100</f>
        <v>24.9</v>
      </c>
      <c r="G32" s="205">
        <f>262*C32/100</f>
        <v>131</v>
      </c>
      <c r="H32" s="228">
        <v>0</v>
      </c>
      <c r="I32" s="205">
        <f>0.16*C32/100</f>
        <v>0.08</v>
      </c>
      <c r="J32" s="205">
        <v>0</v>
      </c>
      <c r="K32" s="205">
        <f>26*C32/100</f>
        <v>13</v>
      </c>
      <c r="L32" s="205">
        <f>35*C32/100</f>
        <v>17.5</v>
      </c>
      <c r="M32" s="205">
        <f>83*C32/100</f>
        <v>41.5</v>
      </c>
      <c r="N32" s="205">
        <f>1.6*C32/100</f>
        <v>0.8</v>
      </c>
    </row>
    <row r="33" spans="1:14" ht="15.75" customHeight="1">
      <c r="A33" s="203" t="s">
        <v>30</v>
      </c>
      <c r="B33" s="204" t="s">
        <v>43</v>
      </c>
      <c r="C33" s="204">
        <v>60</v>
      </c>
      <c r="D33" s="205">
        <v>3</v>
      </c>
      <c r="E33" s="205">
        <f>1.2*C33/100</f>
        <v>0.72</v>
      </c>
      <c r="F33" s="205">
        <f>34.2*C33/100</f>
        <v>20.52</v>
      </c>
      <c r="G33" s="205">
        <f>181*C33/100</f>
        <v>108.6</v>
      </c>
      <c r="H33" s="228">
        <v>0</v>
      </c>
      <c r="I33" s="205">
        <f>0.11*C33/100</f>
        <v>6.6000000000000003E-2</v>
      </c>
      <c r="J33" s="205">
        <v>0</v>
      </c>
      <c r="K33" s="205">
        <f>34*C33/100</f>
        <v>20.399999999999999</v>
      </c>
      <c r="L33" s="205">
        <f>41*C33/100</f>
        <v>24.6</v>
      </c>
      <c r="M33" s="205">
        <f>120*C33/100</f>
        <v>72</v>
      </c>
      <c r="N33" s="205">
        <f>2.3*C33/100</f>
        <v>1.38</v>
      </c>
    </row>
    <row r="34" spans="1:14" ht="14.25" customHeight="1">
      <c r="A34" s="203" t="s">
        <v>211</v>
      </c>
      <c r="B34" s="204" t="s">
        <v>0</v>
      </c>
      <c r="C34" s="204">
        <v>200</v>
      </c>
      <c r="D34" s="205">
        <v>2</v>
      </c>
      <c r="E34" s="205">
        <v>0.2</v>
      </c>
      <c r="F34" s="205">
        <v>5.8</v>
      </c>
      <c r="G34" s="205">
        <v>36</v>
      </c>
      <c r="H34" s="228">
        <v>0</v>
      </c>
      <c r="I34" s="205">
        <v>0.6</v>
      </c>
      <c r="J34" s="205">
        <v>20</v>
      </c>
      <c r="K34" s="205">
        <v>14</v>
      </c>
      <c r="L34" s="205">
        <v>24</v>
      </c>
      <c r="M34" s="205">
        <v>64</v>
      </c>
      <c r="N34" s="205">
        <v>1.4</v>
      </c>
    </row>
    <row r="35" spans="1:14" ht="15" customHeight="1">
      <c r="A35" s="203"/>
      <c r="B35" s="203" t="s">
        <v>62</v>
      </c>
      <c r="C35" s="205">
        <v>760</v>
      </c>
      <c r="D35" s="249">
        <f>SUM(D30:D34)</f>
        <v>45.97</v>
      </c>
      <c r="E35" s="249">
        <f t="shared" ref="E35:N35" si="4">SUM(E30:E34)</f>
        <v>18.88</v>
      </c>
      <c r="F35" s="249">
        <f t="shared" si="4"/>
        <v>88.545999999999992</v>
      </c>
      <c r="G35" s="249">
        <f t="shared" si="4"/>
        <v>726.18</v>
      </c>
      <c r="H35" s="250">
        <f t="shared" si="4"/>
        <v>0</v>
      </c>
      <c r="I35" s="249">
        <f t="shared" si="4"/>
        <v>1.006</v>
      </c>
      <c r="J35" s="249">
        <f t="shared" si="4"/>
        <v>70.12</v>
      </c>
      <c r="K35" s="249">
        <f t="shared" si="4"/>
        <v>99</v>
      </c>
      <c r="L35" s="249">
        <f t="shared" si="4"/>
        <v>134.41999999999999</v>
      </c>
      <c r="M35" s="249">
        <f t="shared" si="4"/>
        <v>337.74</v>
      </c>
      <c r="N35" s="249">
        <f t="shared" si="4"/>
        <v>6.3800000000000008</v>
      </c>
    </row>
    <row r="36" spans="1:14" ht="12.75" customHeight="1">
      <c r="A36" s="203"/>
      <c r="B36" s="212" t="s">
        <v>63</v>
      </c>
      <c r="C36" s="205"/>
      <c r="D36" s="203"/>
      <c r="E36" s="203"/>
      <c r="F36" s="203"/>
      <c r="G36" s="203"/>
      <c r="H36" s="234"/>
      <c r="I36" s="203"/>
      <c r="J36" s="203"/>
      <c r="K36" s="203"/>
      <c r="L36" s="203"/>
      <c r="M36" s="203"/>
      <c r="N36" s="203"/>
    </row>
    <row r="37" spans="1:14" s="72" customFormat="1" ht="35.25" customHeight="1">
      <c r="A37" s="203" t="s">
        <v>96</v>
      </c>
      <c r="B37" s="204" t="s">
        <v>97</v>
      </c>
      <c r="C37" s="204">
        <v>200</v>
      </c>
      <c r="D37" s="205">
        <v>5.8</v>
      </c>
      <c r="E37" s="205">
        <v>5</v>
      </c>
      <c r="F37" s="205">
        <v>8.4</v>
      </c>
      <c r="G37" s="205">
        <v>108</v>
      </c>
      <c r="H37" s="205">
        <v>40</v>
      </c>
      <c r="I37" s="205">
        <v>0.04</v>
      </c>
      <c r="J37" s="205">
        <v>0.6</v>
      </c>
      <c r="K37" s="205">
        <v>248</v>
      </c>
      <c r="L37" s="205">
        <v>28</v>
      </c>
      <c r="M37" s="205">
        <v>184</v>
      </c>
      <c r="N37" s="205">
        <v>0.2</v>
      </c>
    </row>
    <row r="38" spans="1:14" ht="14.25" customHeight="1">
      <c r="A38" s="203"/>
      <c r="B38" s="203" t="s">
        <v>65</v>
      </c>
      <c r="C38" s="231">
        <v>200</v>
      </c>
      <c r="D38" s="205">
        <v>1.8</v>
      </c>
      <c r="E38" s="205">
        <v>5</v>
      </c>
      <c r="F38" s="205">
        <v>8.4</v>
      </c>
      <c r="G38" s="205">
        <v>101.3</v>
      </c>
      <c r="H38" s="205">
        <v>4</v>
      </c>
      <c r="I38" s="205">
        <v>0.04</v>
      </c>
      <c r="J38" s="205">
        <v>0.6</v>
      </c>
      <c r="K38" s="205">
        <v>248</v>
      </c>
      <c r="L38" s="205">
        <v>28</v>
      </c>
      <c r="M38" s="205">
        <v>184</v>
      </c>
      <c r="N38" s="205">
        <v>0.2</v>
      </c>
    </row>
    <row r="39" spans="1:14" ht="9.75" customHeight="1">
      <c r="A39" s="203"/>
      <c r="B39" s="203"/>
      <c r="C39" s="231"/>
      <c r="D39" s="203"/>
      <c r="E39" s="203"/>
      <c r="F39" s="203"/>
      <c r="G39" s="203"/>
      <c r="H39" s="234"/>
      <c r="I39" s="203"/>
      <c r="J39" s="203"/>
      <c r="K39" s="203"/>
      <c r="L39" s="203"/>
      <c r="M39" s="203"/>
      <c r="N39" s="203"/>
    </row>
    <row r="40" spans="1:14">
      <c r="A40" s="203"/>
      <c r="B40" s="203" t="s">
        <v>66</v>
      </c>
      <c r="C40" s="205">
        <f>SUM(C13+C16+C24+C28+C35+C38)</f>
        <v>3040</v>
      </c>
      <c r="D40" s="205">
        <f t="shared" ref="D40:N40" si="5">SUM(D13+D16+D24+D28+D35+D38)</f>
        <v>128.363</v>
      </c>
      <c r="E40" s="236">
        <f t="shared" si="5"/>
        <v>121.13999999999999</v>
      </c>
      <c r="F40" s="236">
        <f t="shared" si="5"/>
        <v>443.733</v>
      </c>
      <c r="G40" s="205">
        <f t="shared" si="5"/>
        <v>3462.28</v>
      </c>
      <c r="H40" s="236">
        <f t="shared" si="5"/>
        <v>416.05</v>
      </c>
      <c r="I40" s="236">
        <f t="shared" si="5"/>
        <v>2.1379999999999999</v>
      </c>
      <c r="J40" s="205">
        <f t="shared" si="5"/>
        <v>450.26</v>
      </c>
      <c r="K40" s="205">
        <f t="shared" si="5"/>
        <v>1476.3870000000002</v>
      </c>
      <c r="L40" s="205">
        <f t="shared" si="5"/>
        <v>475.03399999999999</v>
      </c>
      <c r="M40" s="205">
        <f t="shared" si="5"/>
        <v>1779.586</v>
      </c>
      <c r="N40" s="236">
        <f t="shared" si="5"/>
        <v>18.262</v>
      </c>
    </row>
    <row r="41" spans="1:14">
      <c r="A41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topLeftCell="A16" zoomScale="90" zoomScaleSheetLayoutView="90" workbookViewId="0">
      <selection activeCell="B18" sqref="B18"/>
    </sheetView>
  </sheetViews>
  <sheetFormatPr defaultRowHeight="18"/>
  <cols>
    <col min="1" max="1" width="20.6640625" style="214" customWidth="1"/>
    <col min="2" max="2" width="36.109375" style="214" customWidth="1"/>
    <col min="3" max="3" width="13.109375" style="214" customWidth="1"/>
    <col min="4" max="4" width="11.33203125" style="214" customWidth="1"/>
    <col min="5" max="6" width="11.44140625" style="214" customWidth="1"/>
    <col min="7" max="7" width="12" style="214" customWidth="1"/>
    <col min="8" max="8" width="10.6640625" style="214" customWidth="1"/>
    <col min="9" max="9" width="9.109375" style="214"/>
    <col min="10" max="10" width="10.5546875" style="214" customWidth="1"/>
    <col min="11" max="11" width="12.33203125" style="214" customWidth="1"/>
    <col min="12" max="13" width="12" style="214" customWidth="1"/>
    <col min="14" max="14" width="9.109375" style="214"/>
  </cols>
  <sheetData>
    <row r="1" spans="1:16" ht="18" customHeight="1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6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6" ht="41.2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6" ht="20.25" customHeight="1">
      <c r="A4" s="217"/>
      <c r="B4" s="255" t="s">
        <v>21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6" ht="20.25" customHeight="1">
      <c r="A5" s="203"/>
      <c r="B5" s="207" t="s">
        <v>116</v>
      </c>
      <c r="C5" s="22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6" ht="20.25" customHeight="1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6" ht="36" customHeight="1">
      <c r="A7" s="203" t="s">
        <v>153</v>
      </c>
      <c r="B7" s="248" t="s">
        <v>154</v>
      </c>
      <c r="C7" s="229" t="s">
        <v>217</v>
      </c>
      <c r="D7" s="205">
        <v>37.725000000000001</v>
      </c>
      <c r="E7" s="205">
        <v>60.15</v>
      </c>
      <c r="F7" s="205">
        <v>679.11249999999995</v>
      </c>
      <c r="G7" s="228">
        <v>0</v>
      </c>
      <c r="H7" s="205">
        <v>0</v>
      </c>
      <c r="I7" s="205">
        <v>0</v>
      </c>
      <c r="J7" s="205">
        <v>528.875</v>
      </c>
      <c r="K7" s="205">
        <v>77.174999999999997</v>
      </c>
      <c r="L7" s="230">
        <v>598.75</v>
      </c>
      <c r="M7" s="205">
        <v>1.375</v>
      </c>
      <c r="N7" s="205"/>
    </row>
    <row r="8" spans="1:16" ht="35.25" customHeight="1">
      <c r="A8" s="203" t="s">
        <v>208</v>
      </c>
      <c r="B8" s="204" t="s">
        <v>72</v>
      </c>
      <c r="C8" s="231">
        <v>20</v>
      </c>
      <c r="D8" s="205">
        <v>0</v>
      </c>
      <c r="E8" s="205">
        <v>14.4</v>
      </c>
      <c r="F8" s="205">
        <v>0.26</v>
      </c>
      <c r="G8" s="205">
        <v>132.19999999999999</v>
      </c>
      <c r="H8" s="228">
        <v>0.1</v>
      </c>
      <c r="I8" s="205">
        <v>0</v>
      </c>
      <c r="J8" s="205">
        <v>0</v>
      </c>
      <c r="K8" s="205">
        <v>4.4000000000000004</v>
      </c>
      <c r="L8" s="205">
        <v>0.6</v>
      </c>
      <c r="M8" s="205">
        <v>3.8</v>
      </c>
      <c r="N8" s="205">
        <v>0.04</v>
      </c>
      <c r="O8" s="72"/>
      <c r="P8" s="72"/>
    </row>
    <row r="9" spans="1:16" ht="20.25" customHeight="1">
      <c r="A9" s="203" t="s">
        <v>30</v>
      </c>
      <c r="B9" s="204" t="s">
        <v>44</v>
      </c>
      <c r="C9" s="204">
        <v>50</v>
      </c>
      <c r="D9" s="205">
        <f>7.7*C9/100</f>
        <v>3.85</v>
      </c>
      <c r="E9" s="205">
        <f>3*C9/100</f>
        <v>1.5</v>
      </c>
      <c r="F9" s="205">
        <f>49.8*C9/100</f>
        <v>24.9</v>
      </c>
      <c r="G9" s="205">
        <f>262*C9/100</f>
        <v>131</v>
      </c>
      <c r="H9" s="228">
        <v>0</v>
      </c>
      <c r="I9" s="205">
        <f>0.16*C9/100</f>
        <v>0.08</v>
      </c>
      <c r="J9" s="205">
        <v>0</v>
      </c>
      <c r="K9" s="205">
        <f>26*C9/100</f>
        <v>13</v>
      </c>
      <c r="L9" s="205">
        <f>35*C9/100</f>
        <v>17.5</v>
      </c>
      <c r="M9" s="205">
        <f>83*C9/100</f>
        <v>41.5</v>
      </c>
      <c r="N9" s="205">
        <f>1.6*C9/100</f>
        <v>0.8</v>
      </c>
    </row>
    <row r="10" spans="1:16" ht="20.25" customHeight="1">
      <c r="A10" s="203" t="s">
        <v>236</v>
      </c>
      <c r="B10" s="204" t="s">
        <v>60</v>
      </c>
      <c r="C10" s="232" t="s">
        <v>61</v>
      </c>
      <c r="D10" s="205">
        <v>0</v>
      </c>
      <c r="E10" s="205">
        <v>0</v>
      </c>
      <c r="F10" s="205">
        <v>11.3</v>
      </c>
      <c r="G10" s="205">
        <v>45.6</v>
      </c>
      <c r="H10" s="228">
        <v>0</v>
      </c>
      <c r="I10" s="205">
        <v>0</v>
      </c>
      <c r="J10" s="205">
        <v>3.1</v>
      </c>
      <c r="K10" s="205">
        <v>14.2</v>
      </c>
      <c r="L10" s="205">
        <v>2.4</v>
      </c>
      <c r="M10" s="230">
        <v>4.4000000000000004</v>
      </c>
      <c r="N10" s="205">
        <v>0.36</v>
      </c>
    </row>
    <row r="11" spans="1:16" ht="20.25" customHeight="1">
      <c r="A11" s="203"/>
      <c r="B11" s="203" t="s">
        <v>32</v>
      </c>
      <c r="C11" s="233">
        <v>552</v>
      </c>
      <c r="D11" s="203">
        <f>SUM(D7:D10)</f>
        <v>41.575000000000003</v>
      </c>
      <c r="E11" s="203">
        <f t="shared" ref="E11:N11" si="0">SUM(E7:E10)</f>
        <v>76.05</v>
      </c>
      <c r="F11" s="203">
        <f t="shared" si="0"/>
        <v>715.57249999999988</v>
      </c>
      <c r="G11" s="203">
        <f t="shared" si="0"/>
        <v>308.8</v>
      </c>
      <c r="H11" s="234">
        <f t="shared" si="0"/>
        <v>0.1</v>
      </c>
      <c r="I11" s="203">
        <f t="shared" si="0"/>
        <v>0.08</v>
      </c>
      <c r="J11" s="203">
        <f t="shared" si="0"/>
        <v>531.97500000000002</v>
      </c>
      <c r="K11" s="203">
        <f t="shared" si="0"/>
        <v>108.77500000000001</v>
      </c>
      <c r="L11" s="203">
        <f t="shared" si="0"/>
        <v>619.25</v>
      </c>
      <c r="M11" s="203">
        <f t="shared" si="0"/>
        <v>51.074999999999996</v>
      </c>
      <c r="N11" s="203">
        <f t="shared" si="0"/>
        <v>1.2000000000000002</v>
      </c>
      <c r="O11" s="72"/>
      <c r="P11" s="72"/>
    </row>
    <row r="12" spans="1:16" ht="20.25" customHeight="1">
      <c r="A12" s="203"/>
      <c r="B12" s="207" t="s">
        <v>33</v>
      </c>
      <c r="C12" s="205"/>
      <c r="D12" s="203"/>
      <c r="E12" s="203"/>
      <c r="F12" s="203"/>
      <c r="G12" s="203"/>
      <c r="H12" s="234"/>
      <c r="I12" s="203"/>
      <c r="J12" s="203"/>
      <c r="K12" s="203"/>
      <c r="L12" s="203"/>
      <c r="M12" s="203"/>
      <c r="N12" s="203"/>
    </row>
    <row r="13" spans="1:16" ht="20.25" customHeight="1">
      <c r="A13" s="203" t="s">
        <v>199</v>
      </c>
      <c r="B13" s="208" t="s">
        <v>34</v>
      </c>
      <c r="C13" s="241">
        <v>200</v>
      </c>
      <c r="D13" s="203">
        <v>0.8</v>
      </c>
      <c r="E13" s="203">
        <v>0.8</v>
      </c>
      <c r="F13" s="203">
        <v>19.600000000000001</v>
      </c>
      <c r="G13" s="203">
        <v>94</v>
      </c>
      <c r="H13" s="234">
        <v>0</v>
      </c>
      <c r="I13" s="203">
        <v>6.0000000000000001E-3</v>
      </c>
      <c r="J13" s="203">
        <v>20</v>
      </c>
      <c r="K13" s="203">
        <v>32</v>
      </c>
      <c r="L13" s="203">
        <v>18</v>
      </c>
      <c r="M13" s="203">
        <v>22</v>
      </c>
      <c r="N13" s="203">
        <v>4.4000000000000004</v>
      </c>
    </row>
    <row r="14" spans="1:16" ht="20.25" customHeight="1">
      <c r="A14" s="203"/>
      <c r="B14" s="203" t="s">
        <v>35</v>
      </c>
      <c r="C14" s="204">
        <f t="shared" ref="C14:N14" si="1">SUM(C13:C13)</f>
        <v>200</v>
      </c>
      <c r="D14" s="204">
        <f t="shared" si="1"/>
        <v>0.8</v>
      </c>
      <c r="E14" s="204">
        <f t="shared" si="1"/>
        <v>0.8</v>
      </c>
      <c r="F14" s="204">
        <f t="shared" si="1"/>
        <v>19.600000000000001</v>
      </c>
      <c r="G14" s="204">
        <f t="shared" si="1"/>
        <v>94</v>
      </c>
      <c r="H14" s="204">
        <f t="shared" si="1"/>
        <v>0</v>
      </c>
      <c r="I14" s="204">
        <f t="shared" si="1"/>
        <v>6.0000000000000001E-3</v>
      </c>
      <c r="J14" s="204">
        <f t="shared" si="1"/>
        <v>20</v>
      </c>
      <c r="K14" s="204">
        <f t="shared" si="1"/>
        <v>32</v>
      </c>
      <c r="L14" s="204">
        <f t="shared" si="1"/>
        <v>18</v>
      </c>
      <c r="M14" s="204">
        <f t="shared" si="1"/>
        <v>22</v>
      </c>
      <c r="N14" s="204">
        <f t="shared" si="1"/>
        <v>4.4000000000000004</v>
      </c>
    </row>
    <row r="15" spans="1:16" ht="20.25" customHeight="1">
      <c r="A15" s="203"/>
      <c r="B15" s="207" t="s">
        <v>36</v>
      </c>
      <c r="C15" s="227"/>
      <c r="D15" s="205"/>
      <c r="E15" s="205"/>
      <c r="F15" s="205"/>
      <c r="G15" s="205"/>
      <c r="H15" s="228"/>
      <c r="I15" s="205"/>
      <c r="J15" s="205"/>
      <c r="K15" s="205"/>
      <c r="L15" s="205"/>
      <c r="M15" s="205"/>
      <c r="N15" s="205"/>
    </row>
    <row r="16" spans="1:16" ht="35.25" customHeight="1">
      <c r="A16" s="203" t="s">
        <v>117</v>
      </c>
      <c r="B16" s="248" t="s">
        <v>118</v>
      </c>
      <c r="C16" s="232" t="s">
        <v>76</v>
      </c>
      <c r="D16" s="205">
        <v>1.75</v>
      </c>
      <c r="E16" s="205">
        <v>4.9000000000000004</v>
      </c>
      <c r="F16" s="205">
        <v>8.48</v>
      </c>
      <c r="G16" s="236">
        <v>84.75</v>
      </c>
      <c r="H16" s="228">
        <v>0</v>
      </c>
      <c r="I16" s="205">
        <v>0.06</v>
      </c>
      <c r="J16" s="236">
        <v>18.5</v>
      </c>
      <c r="K16" s="230">
        <v>43.33</v>
      </c>
      <c r="L16" s="230">
        <v>22.3</v>
      </c>
      <c r="M16" s="230">
        <v>47.63</v>
      </c>
      <c r="N16" s="205">
        <v>0.8</v>
      </c>
    </row>
    <row r="17" spans="1:17" ht="20.25" customHeight="1">
      <c r="A17" s="203" t="s">
        <v>119</v>
      </c>
      <c r="B17" s="205" t="s">
        <v>120</v>
      </c>
      <c r="C17" s="253" t="s">
        <v>218</v>
      </c>
      <c r="D17" s="205">
        <v>28.35</v>
      </c>
      <c r="E17" s="205">
        <v>23.92</v>
      </c>
      <c r="F17" s="205">
        <v>50.17</v>
      </c>
      <c r="G17" s="205">
        <v>528.79999999999995</v>
      </c>
      <c r="H17" s="228">
        <v>67.47</v>
      </c>
      <c r="I17" s="205">
        <v>0.08</v>
      </c>
      <c r="J17" s="205">
        <v>0.77</v>
      </c>
      <c r="K17" s="230">
        <v>63.19</v>
      </c>
      <c r="L17" s="205">
        <v>65.2</v>
      </c>
      <c r="M17" s="205">
        <v>278.39999999999998</v>
      </c>
      <c r="N17" s="205">
        <v>2.93</v>
      </c>
    </row>
    <row r="18" spans="1:17" ht="20.25" customHeight="1">
      <c r="A18" s="203" t="s">
        <v>230</v>
      </c>
      <c r="B18" s="204" t="s">
        <v>277</v>
      </c>
      <c r="C18" s="204">
        <v>100</v>
      </c>
      <c r="D18" s="205">
        <v>0.8</v>
      </c>
      <c r="E18" s="205">
        <v>0</v>
      </c>
      <c r="F18" s="205">
        <v>1.6659999999999999</v>
      </c>
      <c r="G18" s="205">
        <v>13</v>
      </c>
      <c r="H18" s="228">
        <v>0</v>
      </c>
      <c r="I18" s="205">
        <v>0</v>
      </c>
      <c r="J18" s="205">
        <v>5</v>
      </c>
      <c r="K18" s="205">
        <v>23</v>
      </c>
      <c r="L18" s="205">
        <v>14</v>
      </c>
      <c r="M18" s="205">
        <v>24</v>
      </c>
      <c r="N18" s="205">
        <v>0.6</v>
      </c>
    </row>
    <row r="19" spans="1:17" ht="20.25" customHeight="1">
      <c r="A19" s="203" t="s">
        <v>211</v>
      </c>
      <c r="B19" s="204" t="s">
        <v>0</v>
      </c>
      <c r="C19" s="204">
        <v>200</v>
      </c>
      <c r="D19" s="205">
        <v>0</v>
      </c>
      <c r="E19" s="205">
        <v>0</v>
      </c>
      <c r="F19" s="205">
        <v>21.4</v>
      </c>
      <c r="G19" s="205">
        <v>86</v>
      </c>
      <c r="H19" s="228">
        <v>0</v>
      </c>
      <c r="I19" s="205">
        <v>0</v>
      </c>
      <c r="J19" s="205">
        <v>50</v>
      </c>
      <c r="K19" s="205">
        <v>0</v>
      </c>
      <c r="L19" s="205">
        <v>0</v>
      </c>
      <c r="M19" s="205">
        <v>0</v>
      </c>
      <c r="N19" s="205">
        <v>0</v>
      </c>
    </row>
    <row r="20" spans="1:17" ht="20.25" customHeight="1">
      <c r="A20" s="203" t="s">
        <v>249</v>
      </c>
      <c r="B20" s="204" t="s">
        <v>43</v>
      </c>
      <c r="C20" s="204">
        <v>60</v>
      </c>
      <c r="D20" s="205">
        <v>3</v>
      </c>
      <c r="E20" s="205">
        <f>1.2*C20/100</f>
        <v>0.72</v>
      </c>
      <c r="F20" s="205">
        <f>34.2*C20/100</f>
        <v>20.52</v>
      </c>
      <c r="G20" s="205">
        <f>181*C20/100</f>
        <v>108.6</v>
      </c>
      <c r="H20" s="228">
        <v>0</v>
      </c>
      <c r="I20" s="205">
        <f>0.11*C20/100</f>
        <v>6.6000000000000003E-2</v>
      </c>
      <c r="J20" s="205">
        <v>0</v>
      </c>
      <c r="K20" s="205">
        <f>34*C20/100</f>
        <v>20.399999999999999</v>
      </c>
      <c r="L20" s="205">
        <f>41*C20/100</f>
        <v>24.6</v>
      </c>
      <c r="M20" s="205">
        <f>120*C20/100</f>
        <v>72</v>
      </c>
      <c r="N20" s="205">
        <f>2.3*C20/100</f>
        <v>1.38</v>
      </c>
    </row>
    <row r="21" spans="1:17" ht="20.25" customHeight="1">
      <c r="A21" s="203" t="s">
        <v>30</v>
      </c>
      <c r="B21" s="204" t="s">
        <v>44</v>
      </c>
      <c r="C21" s="204">
        <v>100</v>
      </c>
      <c r="D21" s="205">
        <f>7.7*C21/100</f>
        <v>7.7</v>
      </c>
      <c r="E21" s="205">
        <f>3*C21/100</f>
        <v>3</v>
      </c>
      <c r="F21" s="205">
        <f>49.8*C21/100</f>
        <v>49.8</v>
      </c>
      <c r="G21" s="205">
        <f>262*C21/100</f>
        <v>262</v>
      </c>
      <c r="H21" s="228">
        <v>0</v>
      </c>
      <c r="I21" s="205">
        <f>0.16*C21/100</f>
        <v>0.16</v>
      </c>
      <c r="J21" s="205">
        <v>0</v>
      </c>
      <c r="K21" s="205">
        <f>26*C21/100</f>
        <v>26</v>
      </c>
      <c r="L21" s="205">
        <f>35*C21/100</f>
        <v>35</v>
      </c>
      <c r="M21" s="205">
        <f>83*C21/100</f>
        <v>83</v>
      </c>
      <c r="N21" s="205">
        <f>1.6*C21/100</f>
        <v>1.6</v>
      </c>
    </row>
    <row r="22" spans="1:17" ht="20.25" customHeight="1">
      <c r="A22" s="203"/>
      <c r="B22" s="203" t="s">
        <v>45</v>
      </c>
      <c r="C22" s="233">
        <v>1015</v>
      </c>
      <c r="D22" s="203">
        <f>SUM(D16:D21)</f>
        <v>41.600000000000009</v>
      </c>
      <c r="E22" s="203">
        <f t="shared" ref="E22:N22" si="2">SUM(E16:E21)</f>
        <v>32.54</v>
      </c>
      <c r="F22" s="203">
        <f t="shared" si="2"/>
        <v>152.036</v>
      </c>
      <c r="G22" s="203">
        <f t="shared" si="2"/>
        <v>1083.1500000000001</v>
      </c>
      <c r="H22" s="234">
        <f t="shared" si="2"/>
        <v>67.47</v>
      </c>
      <c r="I22" s="203">
        <f t="shared" si="2"/>
        <v>0.36599999999999999</v>
      </c>
      <c r="J22" s="203">
        <f t="shared" si="2"/>
        <v>74.27</v>
      </c>
      <c r="K22" s="203">
        <f t="shared" si="2"/>
        <v>175.92</v>
      </c>
      <c r="L22" s="203">
        <f t="shared" si="2"/>
        <v>161.1</v>
      </c>
      <c r="M22" s="203">
        <f t="shared" si="2"/>
        <v>505.03</v>
      </c>
      <c r="N22" s="203">
        <f t="shared" si="2"/>
        <v>7.3100000000000005</v>
      </c>
    </row>
    <row r="23" spans="1:17" ht="20.25" customHeight="1">
      <c r="A23" s="203"/>
      <c r="B23" s="207" t="s">
        <v>46</v>
      </c>
      <c r="C23" s="227"/>
      <c r="D23" s="205"/>
      <c r="E23" s="205"/>
      <c r="F23" s="205"/>
      <c r="G23" s="205"/>
      <c r="H23" s="228"/>
      <c r="I23" s="205"/>
      <c r="J23" s="205"/>
      <c r="K23" s="230"/>
      <c r="L23" s="236"/>
      <c r="M23" s="230"/>
      <c r="N23" s="205"/>
    </row>
    <row r="24" spans="1:17" ht="20.25" customHeight="1">
      <c r="A24" s="203" t="s">
        <v>122</v>
      </c>
      <c r="B24" s="205" t="s">
        <v>123</v>
      </c>
      <c r="C24" s="205">
        <v>200</v>
      </c>
      <c r="D24" s="205">
        <v>5.6</v>
      </c>
      <c r="E24" s="205">
        <v>6.4</v>
      </c>
      <c r="F24" s="205">
        <v>5.4</v>
      </c>
      <c r="G24" s="205">
        <v>116</v>
      </c>
      <c r="H24" s="228">
        <v>0.04</v>
      </c>
      <c r="I24" s="205">
        <v>0.06</v>
      </c>
      <c r="J24" s="205">
        <v>2</v>
      </c>
      <c r="K24" s="205">
        <v>242</v>
      </c>
      <c r="L24" s="205">
        <v>28</v>
      </c>
      <c r="M24" s="205">
        <v>182</v>
      </c>
      <c r="N24" s="205">
        <v>0.2</v>
      </c>
    </row>
    <row r="25" spans="1:17" ht="20.25" customHeight="1">
      <c r="A25" s="203" t="s">
        <v>124</v>
      </c>
      <c r="B25" s="204" t="s">
        <v>125</v>
      </c>
      <c r="C25" s="231">
        <v>150</v>
      </c>
      <c r="D25" s="205">
        <v>10.625</v>
      </c>
      <c r="E25" s="205">
        <v>19.7</v>
      </c>
      <c r="F25" s="205">
        <v>83.6</v>
      </c>
      <c r="G25" s="205">
        <v>555</v>
      </c>
      <c r="H25" s="228">
        <v>27</v>
      </c>
      <c r="I25" s="205">
        <v>0.17499999999999999</v>
      </c>
      <c r="J25" s="205">
        <v>0</v>
      </c>
      <c r="K25" s="205">
        <v>29.1</v>
      </c>
      <c r="L25" s="205">
        <v>36.6</v>
      </c>
      <c r="M25" s="205">
        <v>112.5</v>
      </c>
      <c r="N25" s="205">
        <v>1.925</v>
      </c>
      <c r="O25" s="72"/>
      <c r="P25" s="72"/>
      <c r="Q25" s="72"/>
    </row>
    <row r="26" spans="1:17" ht="20.25" customHeight="1">
      <c r="A26" s="203"/>
      <c r="B26" s="203" t="s">
        <v>51</v>
      </c>
      <c r="C26" s="233">
        <f>SUM(C24:C25)</f>
        <v>350</v>
      </c>
      <c r="D26" s="203">
        <f>SUM(D24:D25)</f>
        <v>16.225000000000001</v>
      </c>
      <c r="E26" s="203">
        <f t="shared" ref="E26:N26" si="3">SUM(E24:E25)</f>
        <v>26.1</v>
      </c>
      <c r="F26" s="203">
        <f t="shared" si="3"/>
        <v>89</v>
      </c>
      <c r="G26" s="203">
        <f t="shared" si="3"/>
        <v>671</v>
      </c>
      <c r="H26" s="234">
        <f t="shared" si="3"/>
        <v>27.04</v>
      </c>
      <c r="I26" s="203">
        <f t="shared" si="3"/>
        <v>0.23499999999999999</v>
      </c>
      <c r="J26" s="203">
        <f t="shared" si="3"/>
        <v>2</v>
      </c>
      <c r="K26" s="203">
        <f t="shared" si="3"/>
        <v>271.10000000000002</v>
      </c>
      <c r="L26" s="203">
        <f t="shared" si="3"/>
        <v>64.599999999999994</v>
      </c>
      <c r="M26" s="203">
        <f t="shared" si="3"/>
        <v>294.5</v>
      </c>
      <c r="N26" s="203">
        <f t="shared" si="3"/>
        <v>2.125</v>
      </c>
      <c r="O26" s="72"/>
      <c r="P26" s="72"/>
    </row>
    <row r="27" spans="1:17" ht="20.25" customHeight="1">
      <c r="A27" s="203"/>
      <c r="B27" s="212" t="s">
        <v>52</v>
      </c>
      <c r="C27" s="237"/>
      <c r="D27" s="203"/>
      <c r="E27" s="203"/>
      <c r="F27" s="203"/>
      <c r="G27" s="203"/>
      <c r="H27" s="234"/>
      <c r="I27" s="203"/>
      <c r="J27" s="203"/>
      <c r="K27" s="254"/>
      <c r="L27" s="254"/>
      <c r="M27" s="254"/>
      <c r="N27" s="203"/>
    </row>
    <row r="28" spans="1:17" ht="20.25" customHeight="1">
      <c r="A28" s="203" t="s">
        <v>215</v>
      </c>
      <c r="B28" s="205" t="s">
        <v>126</v>
      </c>
      <c r="C28" s="253" t="s">
        <v>163</v>
      </c>
      <c r="D28" s="205">
        <v>38.700000000000003</v>
      </c>
      <c r="E28" s="205">
        <v>25.24</v>
      </c>
      <c r="F28" s="205">
        <v>12.555</v>
      </c>
      <c r="G28" s="205">
        <v>434.45</v>
      </c>
      <c r="H28" s="228">
        <v>31.05</v>
      </c>
      <c r="I28" s="205">
        <v>6.8000000000000005E-2</v>
      </c>
      <c r="J28" s="205">
        <v>5.67</v>
      </c>
      <c r="K28" s="230">
        <v>65.47</v>
      </c>
      <c r="L28" s="205">
        <v>16.690000000000001</v>
      </c>
      <c r="M28" s="205">
        <v>74.069999999999993</v>
      </c>
      <c r="N28" s="205">
        <v>0.67500000000000004</v>
      </c>
    </row>
    <row r="29" spans="1:17" ht="20.25" customHeight="1">
      <c r="A29" s="203" t="s">
        <v>127</v>
      </c>
      <c r="B29" s="252" t="s">
        <v>128</v>
      </c>
      <c r="C29" s="253">
        <v>200</v>
      </c>
      <c r="D29" s="205">
        <v>4.34</v>
      </c>
      <c r="E29" s="205">
        <v>7.1</v>
      </c>
      <c r="F29" s="205">
        <v>29.36</v>
      </c>
      <c r="G29" s="205">
        <v>37.5</v>
      </c>
      <c r="H29" s="228">
        <v>37.5</v>
      </c>
      <c r="I29" s="205">
        <v>0.22</v>
      </c>
      <c r="J29" s="205">
        <v>34.6</v>
      </c>
      <c r="K29" s="230">
        <v>54.36</v>
      </c>
      <c r="L29" s="205">
        <v>43.54</v>
      </c>
      <c r="M29" s="230">
        <v>128</v>
      </c>
      <c r="N29" s="205">
        <v>1.58</v>
      </c>
    </row>
    <row r="30" spans="1:17" ht="20.25" customHeight="1">
      <c r="A30" s="234" t="s">
        <v>269</v>
      </c>
      <c r="B30" s="247" t="s">
        <v>270</v>
      </c>
      <c r="C30" s="204">
        <v>100</v>
      </c>
      <c r="D30" s="205">
        <v>1.59</v>
      </c>
      <c r="E30" s="205">
        <v>5.09</v>
      </c>
      <c r="F30" s="205">
        <v>7.74</v>
      </c>
      <c r="G30" s="205">
        <v>85.53</v>
      </c>
      <c r="H30" s="228">
        <v>0</v>
      </c>
      <c r="I30" s="205">
        <v>0.02</v>
      </c>
      <c r="J30" s="205">
        <v>27.3</v>
      </c>
      <c r="K30" s="205">
        <v>49.03</v>
      </c>
      <c r="L30" s="205">
        <v>14.76</v>
      </c>
      <c r="M30" s="205">
        <v>27.81</v>
      </c>
      <c r="N30" s="205">
        <v>0.6</v>
      </c>
    </row>
    <row r="31" spans="1:17" ht="20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28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7" ht="20.25" customHeight="1">
      <c r="A32" s="203" t="s">
        <v>249</v>
      </c>
      <c r="B32" s="204" t="s">
        <v>43</v>
      </c>
      <c r="C32" s="204">
        <v>60</v>
      </c>
      <c r="D32" s="205">
        <v>3</v>
      </c>
      <c r="E32" s="205">
        <f>1.2*C32/100</f>
        <v>0.72</v>
      </c>
      <c r="F32" s="205">
        <f>34.2*C32/100</f>
        <v>20.52</v>
      </c>
      <c r="G32" s="205">
        <f>181*C32/100</f>
        <v>108.6</v>
      </c>
      <c r="H32" s="228">
        <v>0</v>
      </c>
      <c r="I32" s="205">
        <f>0.11*C32/100</f>
        <v>6.6000000000000003E-2</v>
      </c>
      <c r="J32" s="205">
        <v>0</v>
      </c>
      <c r="K32" s="205">
        <f>34*C32/100</f>
        <v>20.399999999999999</v>
      </c>
      <c r="L32" s="205">
        <f>41*C32/100</f>
        <v>24.6</v>
      </c>
      <c r="M32" s="205">
        <f>120*C32/100</f>
        <v>72</v>
      </c>
      <c r="N32" s="205">
        <f>2.3*C32/100</f>
        <v>1.38</v>
      </c>
    </row>
    <row r="33" spans="1:16" ht="52.5" customHeight="1">
      <c r="A33" s="203" t="s">
        <v>239</v>
      </c>
      <c r="B33" s="204" t="s">
        <v>50</v>
      </c>
      <c r="C33" s="204">
        <v>200</v>
      </c>
      <c r="D33" s="205">
        <v>0.5</v>
      </c>
      <c r="E33" s="205">
        <v>0</v>
      </c>
      <c r="F33" s="205">
        <v>15.01</v>
      </c>
      <c r="G33" s="205">
        <v>58</v>
      </c>
      <c r="H33" s="228">
        <v>0</v>
      </c>
      <c r="I33" s="205">
        <v>0.02</v>
      </c>
      <c r="J33" s="205">
        <v>27.3</v>
      </c>
      <c r="K33" s="205">
        <v>0.2</v>
      </c>
      <c r="L33" s="205">
        <v>0</v>
      </c>
      <c r="M33" s="205">
        <v>0</v>
      </c>
      <c r="N33" s="205">
        <v>0.03</v>
      </c>
    </row>
    <row r="34" spans="1:16" ht="20.25" customHeight="1">
      <c r="A34" s="203"/>
      <c r="B34" s="203" t="s">
        <v>62</v>
      </c>
      <c r="C34" s="205">
        <v>810</v>
      </c>
      <c r="D34" s="203">
        <f>SUM(D28:D33)</f>
        <v>51.980000000000011</v>
      </c>
      <c r="E34" s="203">
        <f t="shared" ref="E34:N34" si="4">SUM(E28:E33)</f>
        <v>39.649999999999991</v>
      </c>
      <c r="F34" s="203">
        <f t="shared" si="4"/>
        <v>110.08500000000001</v>
      </c>
      <c r="G34" s="203">
        <f t="shared" si="4"/>
        <v>855.08</v>
      </c>
      <c r="H34" s="234">
        <f t="shared" si="4"/>
        <v>68.55</v>
      </c>
      <c r="I34" s="203">
        <f t="shared" si="4"/>
        <v>0.47400000000000009</v>
      </c>
      <c r="J34" s="203">
        <f t="shared" si="4"/>
        <v>94.87</v>
      </c>
      <c r="K34" s="203">
        <f t="shared" si="4"/>
        <v>202.46</v>
      </c>
      <c r="L34" s="203">
        <f t="shared" si="4"/>
        <v>117.09</v>
      </c>
      <c r="M34" s="203">
        <f t="shared" si="4"/>
        <v>343.38</v>
      </c>
      <c r="N34" s="203">
        <f t="shared" si="4"/>
        <v>5.0650000000000004</v>
      </c>
    </row>
    <row r="35" spans="1:16" ht="20.2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6" ht="20.25" customHeight="1">
      <c r="A36" s="203" t="s">
        <v>96</v>
      </c>
      <c r="B36" s="204" t="s">
        <v>64</v>
      </c>
      <c r="C36" s="231">
        <v>200</v>
      </c>
      <c r="D36" s="203">
        <v>5.4</v>
      </c>
      <c r="E36" s="203">
        <v>5</v>
      </c>
      <c r="F36" s="203">
        <v>21.6</v>
      </c>
      <c r="G36" s="203">
        <v>158</v>
      </c>
      <c r="H36" s="234">
        <v>44</v>
      </c>
      <c r="I36" s="203">
        <v>0.06</v>
      </c>
      <c r="J36" s="203">
        <v>1.8</v>
      </c>
      <c r="K36" s="203">
        <v>242</v>
      </c>
      <c r="L36" s="203">
        <v>30</v>
      </c>
      <c r="M36" s="203">
        <v>188</v>
      </c>
      <c r="N36" s="203">
        <v>0.2</v>
      </c>
    </row>
    <row r="37" spans="1:16" ht="20.25" customHeight="1">
      <c r="A37" s="203"/>
      <c r="B37" s="203" t="s">
        <v>65</v>
      </c>
      <c r="C37" s="231">
        <v>200</v>
      </c>
      <c r="D37" s="203">
        <v>5.4</v>
      </c>
      <c r="E37" s="203">
        <v>5</v>
      </c>
      <c r="F37" s="203">
        <v>21.6</v>
      </c>
      <c r="G37" s="203">
        <v>158</v>
      </c>
      <c r="H37" s="234">
        <v>44</v>
      </c>
      <c r="I37" s="203">
        <v>0.06</v>
      </c>
      <c r="J37" s="203">
        <v>1.8</v>
      </c>
      <c r="K37" s="203">
        <v>242</v>
      </c>
      <c r="L37" s="203">
        <v>30</v>
      </c>
      <c r="M37" s="203">
        <v>188</v>
      </c>
      <c r="N37" s="203">
        <v>0.2</v>
      </c>
    </row>
    <row r="38" spans="1:16" ht="12" customHeight="1">
      <c r="A38" s="203"/>
      <c r="B38" s="205"/>
      <c r="C38" s="205"/>
      <c r="D38" s="205"/>
      <c r="E38" s="205"/>
      <c r="F38" s="205"/>
      <c r="G38" s="205"/>
      <c r="H38" s="228"/>
      <c r="I38" s="205"/>
      <c r="J38" s="205"/>
      <c r="K38" s="205"/>
      <c r="L38" s="205"/>
      <c r="M38" s="205"/>
      <c r="N38" s="205"/>
    </row>
    <row r="39" spans="1:16" ht="20.25" customHeight="1">
      <c r="A39" s="203"/>
      <c r="B39" s="203" t="s">
        <v>66</v>
      </c>
      <c r="C39" s="233">
        <f t="shared" ref="C39:N39" si="5">SUM(C11+C14+C22+C26+C34+C37)</f>
        <v>3127</v>
      </c>
      <c r="D39" s="239">
        <f t="shared" si="5"/>
        <v>157.58000000000004</v>
      </c>
      <c r="E39" s="239">
        <f t="shared" si="5"/>
        <v>180.14</v>
      </c>
      <c r="F39" s="239">
        <f t="shared" si="5"/>
        <v>1107.8934999999999</v>
      </c>
      <c r="G39" s="239">
        <f t="shared" si="5"/>
        <v>3170.0299999999997</v>
      </c>
      <c r="H39" s="239">
        <f t="shared" si="5"/>
        <v>207.15999999999997</v>
      </c>
      <c r="I39" s="239">
        <f t="shared" si="5"/>
        <v>1.2210000000000001</v>
      </c>
      <c r="J39" s="239">
        <f t="shared" si="5"/>
        <v>724.91499999999996</v>
      </c>
      <c r="K39" s="239">
        <f t="shared" si="5"/>
        <v>1032.2550000000001</v>
      </c>
      <c r="L39" s="239">
        <f t="shared" si="5"/>
        <v>1010.0400000000001</v>
      </c>
      <c r="M39" s="239">
        <f t="shared" si="5"/>
        <v>1403.9850000000001</v>
      </c>
      <c r="N39" s="239">
        <f t="shared" si="5"/>
        <v>20.3</v>
      </c>
      <c r="O39" s="72"/>
      <c r="P39" s="72"/>
    </row>
    <row r="40" spans="1:16">
      <c r="A40" s="251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</row>
    <row r="41" spans="1:16">
      <c r="A41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1"/>
  <sheetViews>
    <sheetView view="pageBreakPreview" topLeftCell="A13" zoomScaleSheetLayoutView="100" workbookViewId="0">
      <selection activeCell="B25" sqref="B25"/>
    </sheetView>
  </sheetViews>
  <sheetFormatPr defaultRowHeight="18"/>
  <cols>
    <col min="1" max="1" width="20.44140625" style="214" customWidth="1"/>
    <col min="2" max="2" width="34.6640625" style="214" customWidth="1"/>
    <col min="3" max="3" width="14.109375" style="214" customWidth="1"/>
    <col min="4" max="4" width="11.33203125" style="214" customWidth="1"/>
    <col min="5" max="5" width="9.109375" style="214"/>
    <col min="6" max="6" width="12.109375" style="214" customWidth="1"/>
    <col min="7" max="7" width="13.33203125" style="214" customWidth="1"/>
    <col min="8" max="8" width="10.6640625" style="214" customWidth="1"/>
    <col min="9" max="9" width="9" style="214" customWidth="1"/>
    <col min="10" max="10" width="9.109375" style="214"/>
    <col min="11" max="11" width="12.33203125" style="214" customWidth="1"/>
    <col min="12" max="12" width="11.5546875" style="214" customWidth="1"/>
    <col min="13" max="13" width="12.5546875" style="214" customWidth="1"/>
    <col min="14" max="14" width="9.109375" style="214"/>
  </cols>
  <sheetData>
    <row r="1" spans="1:16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6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6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6">
      <c r="A4" s="217"/>
      <c r="B4" s="255" t="s">
        <v>21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6">
      <c r="A5" s="203"/>
      <c r="B5" s="207" t="s">
        <v>129</v>
      </c>
      <c r="C5" s="22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6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6" ht="39" customHeight="1">
      <c r="A7" s="203" t="s">
        <v>243</v>
      </c>
      <c r="B7" s="204" t="s">
        <v>242</v>
      </c>
      <c r="C7" s="231">
        <v>300</v>
      </c>
      <c r="D7" s="205">
        <v>12.077</v>
      </c>
      <c r="E7" s="205">
        <v>9.6</v>
      </c>
      <c r="F7" s="205">
        <v>31.38</v>
      </c>
      <c r="G7" s="205">
        <v>258.14999999999998</v>
      </c>
      <c r="H7" s="228">
        <v>58.064999999999998</v>
      </c>
      <c r="I7" s="205">
        <v>0.11600000000000001</v>
      </c>
      <c r="J7" s="205">
        <v>3.77</v>
      </c>
      <c r="K7" s="205">
        <v>348.38</v>
      </c>
      <c r="L7" s="205">
        <v>40.64</v>
      </c>
      <c r="M7" s="205">
        <v>261.26</v>
      </c>
      <c r="N7" s="205">
        <v>0.28999999999999998</v>
      </c>
      <c r="O7" s="72"/>
      <c r="P7" s="72"/>
    </row>
    <row r="8" spans="1:16" ht="39" customHeight="1">
      <c r="A8" s="257" t="s">
        <v>132</v>
      </c>
      <c r="B8" s="204" t="s">
        <v>133</v>
      </c>
      <c r="C8" s="204">
        <v>60</v>
      </c>
      <c r="D8" s="205">
        <v>6.97</v>
      </c>
      <c r="E8" s="205">
        <v>9.2200000000000006</v>
      </c>
      <c r="F8" s="205">
        <v>25.06</v>
      </c>
      <c r="G8" s="205">
        <v>151.36000000000001</v>
      </c>
      <c r="H8" s="228">
        <v>20</v>
      </c>
      <c r="I8" s="205">
        <v>0.04</v>
      </c>
      <c r="J8" s="205">
        <v>1.3</v>
      </c>
      <c r="K8" s="205">
        <v>125.72</v>
      </c>
      <c r="L8" s="205">
        <v>11.45</v>
      </c>
      <c r="M8" s="205">
        <v>101.8</v>
      </c>
      <c r="N8" s="205">
        <v>0.88</v>
      </c>
    </row>
    <row r="9" spans="1:16">
      <c r="A9" s="203" t="s">
        <v>198</v>
      </c>
      <c r="B9" s="205" t="s">
        <v>27</v>
      </c>
      <c r="C9" s="205">
        <v>200</v>
      </c>
      <c r="D9" s="205">
        <v>3.8</v>
      </c>
      <c r="E9" s="205">
        <v>3.8</v>
      </c>
      <c r="F9" s="205">
        <v>25.1</v>
      </c>
      <c r="G9" s="205">
        <v>145.4</v>
      </c>
      <c r="H9" s="228">
        <v>0.14000000000000001</v>
      </c>
      <c r="I9" s="205">
        <v>0.04</v>
      </c>
      <c r="J9" s="205">
        <v>1.3</v>
      </c>
      <c r="K9" s="205">
        <v>125.32</v>
      </c>
      <c r="L9" s="205">
        <v>31</v>
      </c>
      <c r="M9" s="205">
        <v>116.2</v>
      </c>
      <c r="N9" s="205">
        <v>1</v>
      </c>
    </row>
    <row r="10" spans="1:16">
      <c r="A10" s="203"/>
      <c r="B10" s="203" t="s">
        <v>134</v>
      </c>
      <c r="C10" s="233">
        <f>SUM(C7:C9)</f>
        <v>560</v>
      </c>
      <c r="D10" s="246">
        <f t="shared" ref="D10:N10" si="0">SUM(D7:D9)</f>
        <v>22.847000000000001</v>
      </c>
      <c r="E10" s="246">
        <f t="shared" si="0"/>
        <v>22.62</v>
      </c>
      <c r="F10" s="246">
        <f t="shared" si="0"/>
        <v>81.539999999999992</v>
      </c>
      <c r="G10" s="246">
        <f t="shared" si="0"/>
        <v>554.91</v>
      </c>
      <c r="H10" s="258">
        <f t="shared" si="0"/>
        <v>78.204999999999998</v>
      </c>
      <c r="I10" s="246">
        <f t="shared" si="0"/>
        <v>0.19600000000000001</v>
      </c>
      <c r="J10" s="246">
        <f t="shared" si="0"/>
        <v>6.37</v>
      </c>
      <c r="K10" s="246">
        <f t="shared" si="0"/>
        <v>599.42000000000007</v>
      </c>
      <c r="L10" s="246">
        <f t="shared" si="0"/>
        <v>83.09</v>
      </c>
      <c r="M10" s="246">
        <f t="shared" si="0"/>
        <v>479.26</v>
      </c>
      <c r="N10" s="246">
        <f t="shared" si="0"/>
        <v>2.17</v>
      </c>
      <c r="O10" s="72"/>
      <c r="P10" s="72"/>
    </row>
    <row r="11" spans="1:16">
      <c r="A11" s="203"/>
      <c r="B11" s="207" t="s">
        <v>33</v>
      </c>
      <c r="C11" s="205"/>
      <c r="D11" s="246"/>
      <c r="E11" s="246"/>
      <c r="F11" s="246"/>
      <c r="G11" s="246"/>
      <c r="H11" s="258"/>
      <c r="I11" s="246"/>
      <c r="J11" s="246"/>
      <c r="K11" s="246"/>
      <c r="L11" s="246"/>
      <c r="M11" s="246"/>
      <c r="N11" s="246"/>
    </row>
    <row r="12" spans="1:16">
      <c r="A12" s="203" t="s">
        <v>199</v>
      </c>
      <c r="B12" s="208" t="s">
        <v>73</v>
      </c>
      <c r="C12" s="235">
        <v>200</v>
      </c>
      <c r="D12" s="203">
        <v>3</v>
      </c>
      <c r="E12" s="203">
        <v>1</v>
      </c>
      <c r="F12" s="203">
        <v>42</v>
      </c>
      <c r="G12" s="203">
        <v>192</v>
      </c>
      <c r="H12" s="234">
        <v>0</v>
      </c>
      <c r="I12" s="203">
        <v>0.08</v>
      </c>
      <c r="J12" s="203">
        <v>20</v>
      </c>
      <c r="K12" s="203">
        <v>16</v>
      </c>
      <c r="L12" s="203">
        <v>84</v>
      </c>
      <c r="M12" s="203">
        <v>56</v>
      </c>
      <c r="N12" s="203">
        <v>1.2</v>
      </c>
    </row>
    <row r="13" spans="1:16">
      <c r="A13" s="203"/>
      <c r="B13" s="203" t="s">
        <v>35</v>
      </c>
      <c r="C13" s="204">
        <f t="shared" ref="C13:N13" si="1">SUM(C12:C12)</f>
        <v>200</v>
      </c>
      <c r="D13" s="204">
        <f t="shared" si="1"/>
        <v>3</v>
      </c>
      <c r="E13" s="204">
        <f t="shared" si="1"/>
        <v>1</v>
      </c>
      <c r="F13" s="204">
        <f t="shared" si="1"/>
        <v>42</v>
      </c>
      <c r="G13" s="204">
        <f t="shared" si="1"/>
        <v>192</v>
      </c>
      <c r="H13" s="204">
        <f t="shared" si="1"/>
        <v>0</v>
      </c>
      <c r="I13" s="204">
        <f t="shared" si="1"/>
        <v>0.08</v>
      </c>
      <c r="J13" s="204">
        <f t="shared" si="1"/>
        <v>20</v>
      </c>
      <c r="K13" s="204">
        <f t="shared" si="1"/>
        <v>16</v>
      </c>
      <c r="L13" s="204">
        <f t="shared" si="1"/>
        <v>84</v>
      </c>
      <c r="M13" s="204">
        <f t="shared" si="1"/>
        <v>56</v>
      </c>
      <c r="N13" s="204">
        <f t="shared" si="1"/>
        <v>1.2</v>
      </c>
    </row>
    <row r="14" spans="1:16">
      <c r="A14" s="203"/>
      <c r="B14" s="207" t="s">
        <v>36</v>
      </c>
      <c r="C14" s="227"/>
      <c r="D14" s="205"/>
      <c r="E14" s="205"/>
      <c r="F14" s="205"/>
      <c r="G14" s="205"/>
      <c r="H14" s="228"/>
      <c r="I14" s="205"/>
      <c r="J14" s="205"/>
      <c r="K14" s="205"/>
      <c r="L14" s="205"/>
      <c r="M14" s="205"/>
      <c r="N14" s="205"/>
    </row>
    <row r="15" spans="1:16" ht="38.25" customHeight="1">
      <c r="A15" s="211" t="s">
        <v>135</v>
      </c>
      <c r="B15" s="204" t="s">
        <v>136</v>
      </c>
      <c r="C15" s="232" t="s">
        <v>137</v>
      </c>
      <c r="D15" s="205">
        <v>2.85</v>
      </c>
      <c r="E15" s="205">
        <v>4.1900000000000004</v>
      </c>
      <c r="F15" s="205">
        <v>20.89</v>
      </c>
      <c r="G15" s="205">
        <v>133.5</v>
      </c>
      <c r="H15" s="228">
        <v>5.72</v>
      </c>
      <c r="I15" s="205">
        <v>0.14299999999999999</v>
      </c>
      <c r="J15" s="205">
        <v>26.13</v>
      </c>
      <c r="K15" s="205">
        <v>31.37</v>
      </c>
      <c r="L15" s="205">
        <v>34.85</v>
      </c>
      <c r="M15" s="205">
        <v>86.35</v>
      </c>
      <c r="N15" s="205">
        <v>1.34</v>
      </c>
    </row>
    <row r="16" spans="1:16" s="72" customFormat="1" ht="33.75" customHeight="1">
      <c r="A16" s="225" t="s">
        <v>209</v>
      </c>
      <c r="B16" s="231" t="s">
        <v>89</v>
      </c>
      <c r="C16" s="229" t="s">
        <v>255</v>
      </c>
      <c r="D16" s="233">
        <v>15.8</v>
      </c>
      <c r="E16" s="233">
        <v>8.1300000000000008</v>
      </c>
      <c r="F16" s="233">
        <v>8.19</v>
      </c>
      <c r="G16" s="233">
        <v>169.72</v>
      </c>
      <c r="H16" s="233">
        <v>9.1950000000000003</v>
      </c>
      <c r="I16" s="233">
        <v>0.12</v>
      </c>
      <c r="J16" s="233">
        <v>9.06</v>
      </c>
      <c r="K16" s="233">
        <v>40.604999999999997</v>
      </c>
      <c r="L16" s="233">
        <v>47.79</v>
      </c>
      <c r="M16" s="233">
        <v>228.31</v>
      </c>
      <c r="N16" s="233">
        <v>1.095</v>
      </c>
    </row>
    <row r="17" spans="1:16" ht="20.25" customHeight="1">
      <c r="A17" s="234" t="s">
        <v>238</v>
      </c>
      <c r="B17" s="247" t="s">
        <v>139</v>
      </c>
      <c r="C17" s="247">
        <v>200</v>
      </c>
      <c r="D17" s="205">
        <v>3.88</v>
      </c>
      <c r="E17" s="205">
        <v>5.53</v>
      </c>
      <c r="F17" s="205">
        <v>30.13</v>
      </c>
      <c r="G17" s="205">
        <v>182.5</v>
      </c>
      <c r="H17" s="228">
        <v>25</v>
      </c>
      <c r="I17" s="205">
        <v>0.22</v>
      </c>
      <c r="J17" s="205">
        <v>27.5</v>
      </c>
      <c r="K17" s="205">
        <v>20.399999999999999</v>
      </c>
      <c r="L17" s="205">
        <v>38.5</v>
      </c>
      <c r="M17" s="205">
        <v>104.5</v>
      </c>
      <c r="N17" s="205">
        <v>1.7</v>
      </c>
    </row>
    <row r="18" spans="1:16" ht="16.5" customHeight="1">
      <c r="A18" s="203" t="s">
        <v>230</v>
      </c>
      <c r="B18" s="204" t="s">
        <v>277</v>
      </c>
      <c r="C18" s="204">
        <v>100</v>
      </c>
      <c r="D18" s="205">
        <v>0.8</v>
      </c>
      <c r="E18" s="205">
        <v>0</v>
      </c>
      <c r="F18" s="205">
        <v>1.6659999999999999</v>
      </c>
      <c r="G18" s="205">
        <v>13</v>
      </c>
      <c r="H18" s="228">
        <v>0</v>
      </c>
      <c r="I18" s="205">
        <v>0</v>
      </c>
      <c r="J18" s="205">
        <v>5</v>
      </c>
      <c r="K18" s="205">
        <v>23</v>
      </c>
      <c r="L18" s="205">
        <v>14</v>
      </c>
      <c r="M18" s="205">
        <v>24</v>
      </c>
      <c r="N18" s="205">
        <v>0.6</v>
      </c>
    </row>
    <row r="19" spans="1:16" ht="15.75" customHeight="1">
      <c r="A19" s="246" t="s">
        <v>249</v>
      </c>
      <c r="B19" s="204" t="s">
        <v>43</v>
      </c>
      <c r="C19" s="204">
        <v>60</v>
      </c>
      <c r="D19" s="205">
        <v>3</v>
      </c>
      <c r="E19" s="205">
        <f>1.2*C19/100</f>
        <v>0.72</v>
      </c>
      <c r="F19" s="205">
        <f>34.2*C19/100</f>
        <v>20.52</v>
      </c>
      <c r="G19" s="205">
        <f>181*C19/100</f>
        <v>108.6</v>
      </c>
      <c r="H19" s="228">
        <v>0</v>
      </c>
      <c r="I19" s="205">
        <f>0.11*C19/100</f>
        <v>6.6000000000000003E-2</v>
      </c>
      <c r="J19" s="205">
        <v>0</v>
      </c>
      <c r="K19" s="205">
        <f>34*C19/100</f>
        <v>20.399999999999999</v>
      </c>
      <c r="L19" s="205">
        <f>41*C19/100</f>
        <v>24.6</v>
      </c>
      <c r="M19" s="205">
        <f>120*C19/100</f>
        <v>72</v>
      </c>
      <c r="N19" s="205">
        <f>2.3*C19/100</f>
        <v>1.38</v>
      </c>
    </row>
    <row r="20" spans="1:16" ht="16.5" customHeight="1">
      <c r="A20" s="203" t="s">
        <v>30</v>
      </c>
      <c r="B20" s="204" t="s">
        <v>44</v>
      </c>
      <c r="C20" s="204">
        <v>100</v>
      </c>
      <c r="D20" s="205">
        <f>7.7*C20/100</f>
        <v>7.7</v>
      </c>
      <c r="E20" s="205">
        <f>3*C20/100</f>
        <v>3</v>
      </c>
      <c r="F20" s="205">
        <f>49.8*C20/100</f>
        <v>49.8</v>
      </c>
      <c r="G20" s="205">
        <f>262*C20/100</f>
        <v>262</v>
      </c>
      <c r="H20" s="228">
        <v>0</v>
      </c>
      <c r="I20" s="205">
        <f>0.16*C20/100</f>
        <v>0.16</v>
      </c>
      <c r="J20" s="205">
        <v>0</v>
      </c>
      <c r="K20" s="205">
        <f>26*C20/100</f>
        <v>26</v>
      </c>
      <c r="L20" s="205">
        <f>35*C20/100</f>
        <v>35</v>
      </c>
      <c r="M20" s="205">
        <f>83*C20/100</f>
        <v>83</v>
      </c>
      <c r="N20" s="205">
        <f>1.6*C20/100</f>
        <v>1.6</v>
      </c>
    </row>
    <row r="21" spans="1:16" ht="18" customHeight="1">
      <c r="A21" s="203" t="s">
        <v>236</v>
      </c>
      <c r="B21" s="204" t="s">
        <v>60</v>
      </c>
      <c r="C21" s="232" t="s">
        <v>61</v>
      </c>
      <c r="D21" s="205">
        <v>0</v>
      </c>
      <c r="E21" s="205">
        <v>0</v>
      </c>
      <c r="F21" s="205">
        <v>11.3</v>
      </c>
      <c r="G21" s="205">
        <v>45.6</v>
      </c>
      <c r="H21" s="228">
        <v>0</v>
      </c>
      <c r="I21" s="205">
        <v>0</v>
      </c>
      <c r="J21" s="205">
        <v>3.1</v>
      </c>
      <c r="K21" s="205">
        <v>14.2</v>
      </c>
      <c r="L21" s="205">
        <v>2.4</v>
      </c>
      <c r="M21" s="230">
        <v>4.4000000000000004</v>
      </c>
      <c r="N21" s="205">
        <v>0.36</v>
      </c>
    </row>
    <row r="22" spans="1:16">
      <c r="A22" s="203"/>
      <c r="B22" s="203" t="s">
        <v>45</v>
      </c>
      <c r="C22" s="205">
        <v>1142</v>
      </c>
      <c r="D22" s="203">
        <f>SUM(D15:D21)</f>
        <v>34.03</v>
      </c>
      <c r="E22" s="203">
        <f t="shared" ref="E22:N22" si="2">SUM(E15:E21)</f>
        <v>21.57</v>
      </c>
      <c r="F22" s="203">
        <f t="shared" si="2"/>
        <v>142.49599999999998</v>
      </c>
      <c r="G22" s="203">
        <f t="shared" si="2"/>
        <v>914.92000000000007</v>
      </c>
      <c r="H22" s="234">
        <f t="shared" si="2"/>
        <v>39.914999999999999</v>
      </c>
      <c r="I22" s="203">
        <f t="shared" si="2"/>
        <v>0.70899999999999996</v>
      </c>
      <c r="J22" s="203">
        <f t="shared" si="2"/>
        <v>70.789999999999992</v>
      </c>
      <c r="K22" s="203">
        <f t="shared" si="2"/>
        <v>175.97499999999999</v>
      </c>
      <c r="L22" s="203">
        <f t="shared" si="2"/>
        <v>197.14</v>
      </c>
      <c r="M22" s="203">
        <f t="shared" si="2"/>
        <v>602.55999999999995</v>
      </c>
      <c r="N22" s="203">
        <f t="shared" si="2"/>
        <v>8.0749999999999993</v>
      </c>
    </row>
    <row r="23" spans="1:16">
      <c r="A23" s="203"/>
      <c r="B23" s="207" t="s">
        <v>46</v>
      </c>
      <c r="C23" s="227"/>
      <c r="D23" s="205"/>
      <c r="E23" s="205"/>
      <c r="F23" s="205"/>
      <c r="G23" s="205"/>
      <c r="H23" s="228"/>
      <c r="I23" s="205"/>
      <c r="J23" s="205"/>
      <c r="K23" s="205"/>
      <c r="L23" s="205"/>
      <c r="M23" s="205"/>
      <c r="N23" s="205"/>
    </row>
    <row r="24" spans="1:16" ht="16.5" customHeight="1">
      <c r="A24" s="203" t="s">
        <v>30</v>
      </c>
      <c r="B24" s="204" t="s">
        <v>2</v>
      </c>
      <c r="C24" s="204">
        <v>100</v>
      </c>
      <c r="D24" s="205">
        <v>7.7</v>
      </c>
      <c r="E24" s="205">
        <v>9.1</v>
      </c>
      <c r="F24" s="205">
        <v>73.900000000000006</v>
      </c>
      <c r="G24" s="205">
        <v>396</v>
      </c>
      <c r="H24" s="205">
        <v>0.14000000000000001</v>
      </c>
      <c r="I24" s="205">
        <v>0.09</v>
      </c>
      <c r="J24" s="205">
        <v>0</v>
      </c>
      <c r="K24" s="205">
        <v>22</v>
      </c>
      <c r="L24" s="205">
        <v>32</v>
      </c>
      <c r="M24" s="205">
        <v>85</v>
      </c>
      <c r="N24" s="205">
        <v>1.6</v>
      </c>
    </row>
    <row r="25" spans="1:16" ht="54" customHeight="1">
      <c r="A25" s="234" t="s">
        <v>267</v>
      </c>
      <c r="B25" s="247" t="s">
        <v>141</v>
      </c>
      <c r="C25" s="204">
        <v>200</v>
      </c>
      <c r="D25" s="205">
        <v>0</v>
      </c>
      <c r="E25" s="205">
        <v>0</v>
      </c>
      <c r="F25" s="205">
        <v>38.979999999999997</v>
      </c>
      <c r="G25" s="205">
        <v>151.9</v>
      </c>
      <c r="H25" s="228">
        <v>0</v>
      </c>
      <c r="I25" s="205">
        <v>0</v>
      </c>
      <c r="J25" s="205">
        <v>1.2</v>
      </c>
      <c r="K25" s="205">
        <v>9.2799999999999994</v>
      </c>
      <c r="L25" s="205">
        <v>3</v>
      </c>
      <c r="M25" s="205">
        <v>13.1</v>
      </c>
      <c r="N25" s="205">
        <v>0.12</v>
      </c>
    </row>
    <row r="26" spans="1:16">
      <c r="A26" s="203"/>
      <c r="B26" s="203" t="s">
        <v>51</v>
      </c>
      <c r="C26" s="233">
        <f>SUM(C24:C25)</f>
        <v>300</v>
      </c>
      <c r="D26" s="246">
        <f>SUM(D24:D25)</f>
        <v>7.7</v>
      </c>
      <c r="E26" s="246">
        <f t="shared" ref="E26:N26" si="3">SUM(E24:E25)</f>
        <v>9.1</v>
      </c>
      <c r="F26" s="246">
        <f t="shared" si="3"/>
        <v>112.88</v>
      </c>
      <c r="G26" s="246">
        <f t="shared" si="3"/>
        <v>547.9</v>
      </c>
      <c r="H26" s="258">
        <f t="shared" si="3"/>
        <v>0.14000000000000001</v>
      </c>
      <c r="I26" s="246">
        <f t="shared" si="3"/>
        <v>0.09</v>
      </c>
      <c r="J26" s="246">
        <f t="shared" si="3"/>
        <v>1.2</v>
      </c>
      <c r="K26" s="246">
        <f t="shared" si="3"/>
        <v>31.28</v>
      </c>
      <c r="L26" s="246">
        <f t="shared" si="3"/>
        <v>35</v>
      </c>
      <c r="M26" s="246">
        <f t="shared" si="3"/>
        <v>98.1</v>
      </c>
      <c r="N26" s="246">
        <f t="shared" si="3"/>
        <v>1.7200000000000002</v>
      </c>
      <c r="O26" s="72"/>
      <c r="P26" s="72"/>
    </row>
    <row r="27" spans="1:16">
      <c r="A27" s="203"/>
      <c r="B27" s="212" t="s">
        <v>52</v>
      </c>
      <c r="C27" s="237"/>
      <c r="D27" s="205"/>
      <c r="E27" s="205"/>
      <c r="F27" s="205"/>
      <c r="G27" s="205"/>
      <c r="H27" s="228"/>
      <c r="I27" s="205"/>
      <c r="J27" s="205"/>
      <c r="K27" s="205"/>
      <c r="L27" s="205"/>
      <c r="M27" s="205"/>
      <c r="N27" s="205"/>
    </row>
    <row r="28" spans="1:16" ht="34.5" customHeight="1">
      <c r="A28" s="295" t="s">
        <v>256</v>
      </c>
      <c r="B28" s="247" t="s">
        <v>271</v>
      </c>
      <c r="C28" s="229" t="s">
        <v>143</v>
      </c>
      <c r="D28" s="205">
        <v>18.600000000000001</v>
      </c>
      <c r="E28" s="205">
        <v>14.135999999999999</v>
      </c>
      <c r="F28" s="205">
        <v>19.2</v>
      </c>
      <c r="G28" s="205">
        <v>278.04000000000002</v>
      </c>
      <c r="H28" s="228">
        <v>36</v>
      </c>
      <c r="I28" s="205">
        <v>0.12</v>
      </c>
      <c r="J28" s="205">
        <v>0.18</v>
      </c>
      <c r="K28" s="205">
        <v>52.2</v>
      </c>
      <c r="L28" s="205">
        <v>38.64</v>
      </c>
      <c r="M28" s="205">
        <v>199.44</v>
      </c>
      <c r="N28" s="205">
        <v>1.8</v>
      </c>
    </row>
    <row r="29" spans="1:16" ht="32.25" customHeight="1">
      <c r="A29" s="203" t="s">
        <v>221</v>
      </c>
      <c r="B29" s="268" t="s">
        <v>164</v>
      </c>
      <c r="C29" s="253">
        <v>200</v>
      </c>
      <c r="D29" s="205">
        <v>12.02</v>
      </c>
      <c r="E29" s="205">
        <v>8.6</v>
      </c>
      <c r="F29" s="205">
        <v>54.32</v>
      </c>
      <c r="G29" s="205">
        <v>342.32</v>
      </c>
      <c r="H29" s="228">
        <v>31.5</v>
      </c>
      <c r="I29" s="205">
        <v>0.41</v>
      </c>
      <c r="J29" s="205">
        <v>0</v>
      </c>
      <c r="K29" s="205">
        <v>29.46</v>
      </c>
      <c r="L29" s="205">
        <v>190.55</v>
      </c>
      <c r="M29" s="205">
        <v>286.8</v>
      </c>
      <c r="N29" s="205">
        <v>6.45</v>
      </c>
    </row>
    <row r="30" spans="1:16" ht="35.25" customHeight="1">
      <c r="A30" s="203" t="s">
        <v>230</v>
      </c>
      <c r="B30" s="204" t="s">
        <v>278</v>
      </c>
      <c r="C30" s="204">
        <v>100</v>
      </c>
      <c r="D30" s="205">
        <v>0.8</v>
      </c>
      <c r="E30" s="205">
        <v>0</v>
      </c>
      <c r="F30" s="205">
        <v>1.6659999999999999</v>
      </c>
      <c r="G30" s="205">
        <v>13</v>
      </c>
      <c r="H30" s="228">
        <v>0</v>
      </c>
      <c r="I30" s="205">
        <v>0</v>
      </c>
      <c r="J30" s="205">
        <v>5</v>
      </c>
      <c r="K30" s="205">
        <v>23</v>
      </c>
      <c r="L30" s="205">
        <v>14</v>
      </c>
      <c r="M30" s="205">
        <v>24</v>
      </c>
      <c r="N30" s="205">
        <v>0.6</v>
      </c>
    </row>
    <row r="31" spans="1:16" ht="17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28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6" ht="19.5" customHeight="1">
      <c r="A32" s="203" t="s">
        <v>249</v>
      </c>
      <c r="B32" s="204" t="s">
        <v>43</v>
      </c>
      <c r="C32" s="204">
        <v>60</v>
      </c>
      <c r="D32" s="205">
        <v>3</v>
      </c>
      <c r="E32" s="205">
        <f>1.2*C32/100</f>
        <v>0.72</v>
      </c>
      <c r="F32" s="205">
        <f>34.2*C32/100</f>
        <v>20.52</v>
      </c>
      <c r="G32" s="205">
        <f>181*C32/100</f>
        <v>108.6</v>
      </c>
      <c r="H32" s="228">
        <v>0</v>
      </c>
      <c r="I32" s="205">
        <f>0.11*C32/100</f>
        <v>6.6000000000000003E-2</v>
      </c>
      <c r="J32" s="205">
        <v>0</v>
      </c>
      <c r="K32" s="205">
        <f>34*C32/100</f>
        <v>20.399999999999999</v>
      </c>
      <c r="L32" s="205">
        <f>41*C32/100</f>
        <v>24.6</v>
      </c>
      <c r="M32" s="205">
        <f>120*C32/100</f>
        <v>72</v>
      </c>
      <c r="N32" s="205">
        <f>2.3*C32/100</f>
        <v>1.38</v>
      </c>
    </row>
    <row r="33" spans="1:16" ht="20.25" customHeight="1">
      <c r="A33" s="209" t="s">
        <v>231</v>
      </c>
      <c r="B33" s="210" t="s">
        <v>237</v>
      </c>
      <c r="C33" s="210">
        <v>200</v>
      </c>
      <c r="D33" s="242">
        <v>0.8</v>
      </c>
      <c r="E33" s="242">
        <v>0</v>
      </c>
      <c r="F33" s="242">
        <v>19.98</v>
      </c>
      <c r="G33" s="242">
        <v>104</v>
      </c>
      <c r="H33" s="243">
        <v>0</v>
      </c>
      <c r="I33" s="242">
        <v>0</v>
      </c>
      <c r="J33" s="242">
        <v>0.24</v>
      </c>
      <c r="K33" s="242">
        <v>0.4</v>
      </c>
      <c r="L33" s="242">
        <v>0</v>
      </c>
      <c r="M33" s="242">
        <v>0</v>
      </c>
      <c r="N33" s="242">
        <v>0.03</v>
      </c>
    </row>
    <row r="34" spans="1:16">
      <c r="A34" s="203"/>
      <c r="B34" s="203" t="s">
        <v>146</v>
      </c>
      <c r="C34" s="205">
        <v>730</v>
      </c>
      <c r="D34" s="203">
        <f>SUM(D28:D33)</f>
        <v>39.07</v>
      </c>
      <c r="E34" s="203">
        <f t="shared" ref="E34:N34" si="4">SUM(E28:E33)</f>
        <v>24.955999999999996</v>
      </c>
      <c r="F34" s="203">
        <f t="shared" si="4"/>
        <v>140.58599999999998</v>
      </c>
      <c r="G34" s="203">
        <f t="shared" si="4"/>
        <v>976.96</v>
      </c>
      <c r="H34" s="234">
        <f t="shared" si="4"/>
        <v>67.5</v>
      </c>
      <c r="I34" s="203">
        <f t="shared" si="4"/>
        <v>0.67599999999999993</v>
      </c>
      <c r="J34" s="203">
        <f t="shared" si="4"/>
        <v>5.42</v>
      </c>
      <c r="K34" s="203">
        <f t="shared" si="4"/>
        <v>138.46</v>
      </c>
      <c r="L34" s="203">
        <f t="shared" si="4"/>
        <v>285.29000000000002</v>
      </c>
      <c r="M34" s="203">
        <f t="shared" si="4"/>
        <v>623.74</v>
      </c>
      <c r="N34" s="203">
        <f t="shared" si="4"/>
        <v>11.06</v>
      </c>
    </row>
    <row r="35" spans="1:16" ht="18.7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6" ht="18" customHeight="1">
      <c r="A36" s="203" t="s">
        <v>96</v>
      </c>
      <c r="B36" s="204" t="s">
        <v>1</v>
      </c>
      <c r="C36" s="231">
        <v>180</v>
      </c>
      <c r="D36" s="203">
        <v>6.12</v>
      </c>
      <c r="E36" s="203">
        <v>4.5</v>
      </c>
      <c r="F36" s="203">
        <v>9.9</v>
      </c>
      <c r="G36" s="203">
        <v>104.58</v>
      </c>
      <c r="H36" s="234">
        <v>39.6</v>
      </c>
      <c r="I36" s="203">
        <v>4.3200000000000002E-2</v>
      </c>
      <c r="J36" s="203">
        <v>1.26</v>
      </c>
      <c r="K36" s="203">
        <v>194.4</v>
      </c>
      <c r="L36" s="203">
        <v>28.8</v>
      </c>
      <c r="M36" s="203">
        <v>169.2</v>
      </c>
      <c r="N36" s="203">
        <v>0.18</v>
      </c>
    </row>
    <row r="37" spans="1:16">
      <c r="A37" s="203"/>
      <c r="B37" s="203" t="s">
        <v>65</v>
      </c>
      <c r="C37" s="231">
        <v>180</v>
      </c>
      <c r="D37" s="203">
        <v>6.12</v>
      </c>
      <c r="E37" s="203">
        <v>4.5</v>
      </c>
      <c r="F37" s="203">
        <v>9.9</v>
      </c>
      <c r="G37" s="203">
        <v>104.58</v>
      </c>
      <c r="H37" s="234">
        <v>39.6</v>
      </c>
      <c r="I37" s="203">
        <v>4.3200000000000002E-2</v>
      </c>
      <c r="J37" s="203">
        <v>1.26</v>
      </c>
      <c r="K37" s="203">
        <v>194.4</v>
      </c>
      <c r="L37" s="203">
        <v>28.8</v>
      </c>
      <c r="M37" s="203">
        <v>169.2</v>
      </c>
      <c r="N37" s="203">
        <v>0.18</v>
      </c>
    </row>
    <row r="38" spans="1:16" ht="9.75" customHeight="1">
      <c r="A38" s="203"/>
      <c r="B38" s="205"/>
      <c r="C38" s="205"/>
      <c r="D38" s="205"/>
      <c r="E38" s="205"/>
      <c r="F38" s="205"/>
      <c r="G38" s="205"/>
      <c r="H38" s="228"/>
      <c r="I38" s="205"/>
      <c r="J38" s="205"/>
      <c r="K38" s="205"/>
      <c r="L38" s="205"/>
      <c r="M38" s="205"/>
      <c r="N38" s="205"/>
    </row>
    <row r="39" spans="1:16">
      <c r="A39" s="203"/>
      <c r="B39" s="203" t="s">
        <v>66</v>
      </c>
      <c r="C39" s="233">
        <f>SUM(C10+C13+C22+C26+C34+C37)</f>
        <v>3112</v>
      </c>
      <c r="D39" s="239">
        <f t="shared" ref="D39:N39" si="5">SUM(D10+D13+D22+D26+D34+D37)</f>
        <v>112.767</v>
      </c>
      <c r="E39" s="239">
        <f t="shared" si="5"/>
        <v>83.745999999999995</v>
      </c>
      <c r="F39" s="239">
        <f t="shared" si="5"/>
        <v>529.40199999999993</v>
      </c>
      <c r="G39" s="239">
        <f t="shared" si="5"/>
        <v>3291.27</v>
      </c>
      <c r="H39" s="239">
        <f t="shared" si="5"/>
        <v>225.35999999999999</v>
      </c>
      <c r="I39" s="239">
        <f t="shared" si="5"/>
        <v>1.7941999999999998</v>
      </c>
      <c r="J39" s="239">
        <f t="shared" si="5"/>
        <v>105.04</v>
      </c>
      <c r="K39" s="239">
        <f t="shared" si="5"/>
        <v>1155.5350000000001</v>
      </c>
      <c r="L39" s="239">
        <f t="shared" si="5"/>
        <v>713.31999999999994</v>
      </c>
      <c r="M39" s="239">
        <f t="shared" si="5"/>
        <v>2028.86</v>
      </c>
      <c r="N39" s="239">
        <f t="shared" si="5"/>
        <v>24.405000000000001</v>
      </c>
      <c r="O39" s="72"/>
      <c r="P39" s="72"/>
    </row>
    <row r="40" spans="1:16">
      <c r="A40" s="203"/>
      <c r="B40" s="205"/>
      <c r="C40" s="205"/>
      <c r="D40" s="205"/>
      <c r="E40" s="205"/>
      <c r="F40" s="205"/>
      <c r="G40" s="205"/>
      <c r="H40" s="228"/>
      <c r="I40" s="205"/>
      <c r="J40" s="205"/>
      <c r="K40" s="205"/>
      <c r="L40" s="205"/>
      <c r="M40" s="205"/>
      <c r="N40" s="205"/>
    </row>
    <row r="41" spans="1:16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3"/>
  <sheetViews>
    <sheetView view="pageBreakPreview" topLeftCell="A19" zoomScale="90" zoomScaleSheetLayoutView="90" workbookViewId="0">
      <selection activeCell="B30" sqref="B30"/>
    </sheetView>
  </sheetViews>
  <sheetFormatPr defaultRowHeight="18"/>
  <cols>
    <col min="1" max="1" width="18.88671875" style="214" customWidth="1"/>
    <col min="2" max="2" width="37.109375" style="214" customWidth="1"/>
    <col min="3" max="3" width="12.5546875" style="214" customWidth="1"/>
    <col min="4" max="5" width="13.44140625" style="214" customWidth="1"/>
    <col min="6" max="6" width="14.44140625" style="214" customWidth="1"/>
    <col min="7" max="7" width="15.109375" style="214" customWidth="1"/>
    <col min="8" max="8" width="10.5546875" style="214" customWidth="1"/>
    <col min="9" max="9" width="9.109375" style="214"/>
    <col min="10" max="10" width="10.44140625" style="214" customWidth="1"/>
    <col min="11" max="11" width="12.33203125" style="214" customWidth="1"/>
    <col min="12" max="12" width="13.33203125" style="214" customWidth="1"/>
    <col min="13" max="13" width="13.109375" style="214" customWidth="1"/>
    <col min="14" max="14" width="10.109375" style="214" customWidth="1"/>
  </cols>
  <sheetData>
    <row r="1" spans="1:14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4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4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4" ht="21.75" customHeight="1">
      <c r="A4" s="203"/>
      <c r="B4" s="267" t="s">
        <v>152</v>
      </c>
      <c r="C4" s="248"/>
      <c r="D4" s="205"/>
      <c r="E4" s="205"/>
      <c r="F4" s="205"/>
      <c r="G4" s="205"/>
      <c r="H4" s="228"/>
      <c r="I4" s="205"/>
      <c r="J4" s="205"/>
      <c r="K4" s="205"/>
      <c r="L4" s="205"/>
      <c r="M4" s="205"/>
      <c r="N4" s="205"/>
    </row>
    <row r="5" spans="1:14" ht="21" customHeight="1">
      <c r="A5" s="203"/>
      <c r="B5" s="212" t="s">
        <v>22</v>
      </c>
      <c r="C5" s="23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4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4" ht="35.25" customHeight="1">
      <c r="A7" s="203" t="s">
        <v>149</v>
      </c>
      <c r="B7" s="248" t="s">
        <v>150</v>
      </c>
      <c r="C7" s="232">
        <v>250</v>
      </c>
      <c r="D7" s="205">
        <v>10.85</v>
      </c>
      <c r="E7" s="205">
        <v>16.72</v>
      </c>
      <c r="F7" s="205">
        <v>48.26</v>
      </c>
      <c r="G7" s="236">
        <v>387.9</v>
      </c>
      <c r="H7" s="228">
        <v>77.38</v>
      </c>
      <c r="I7" s="205">
        <v>0.34499999999999997</v>
      </c>
      <c r="J7" s="236">
        <v>1.54</v>
      </c>
      <c r="K7" s="230">
        <v>183.31</v>
      </c>
      <c r="L7" s="230">
        <v>85.71</v>
      </c>
      <c r="M7" s="230">
        <v>317.97000000000003</v>
      </c>
      <c r="N7" s="205">
        <v>2.48</v>
      </c>
    </row>
    <row r="8" spans="1:14" ht="18" customHeight="1">
      <c r="A8" s="206" t="s">
        <v>28</v>
      </c>
      <c r="B8" s="205" t="s">
        <v>29</v>
      </c>
      <c r="C8" s="205">
        <v>50</v>
      </c>
      <c r="D8" s="205">
        <v>10.11</v>
      </c>
      <c r="E8" s="205">
        <v>5.33</v>
      </c>
      <c r="F8" s="205">
        <v>54.6</v>
      </c>
      <c r="G8" s="205">
        <v>133.97999999999999</v>
      </c>
      <c r="H8" s="228">
        <v>0.03</v>
      </c>
      <c r="I8" s="205">
        <v>0</v>
      </c>
      <c r="J8" s="205">
        <v>0.42</v>
      </c>
      <c r="K8" s="205">
        <v>163.98</v>
      </c>
      <c r="L8" s="205">
        <v>11.64</v>
      </c>
      <c r="M8" s="205">
        <v>106.5</v>
      </c>
      <c r="N8" s="205">
        <v>0.48</v>
      </c>
    </row>
    <row r="9" spans="1:14" ht="20.25" customHeight="1">
      <c r="A9" s="203" t="s">
        <v>101</v>
      </c>
      <c r="B9" s="204" t="s">
        <v>102</v>
      </c>
      <c r="C9" s="204">
        <v>200</v>
      </c>
      <c r="D9" s="205">
        <v>3.55</v>
      </c>
      <c r="E9" s="205">
        <v>3.38</v>
      </c>
      <c r="F9" s="205">
        <v>24.9</v>
      </c>
      <c r="G9" s="205">
        <v>139</v>
      </c>
      <c r="H9" s="228">
        <v>0.02</v>
      </c>
      <c r="I9" s="205">
        <v>0.04</v>
      </c>
      <c r="J9" s="205">
        <v>1.3</v>
      </c>
      <c r="K9" s="205">
        <v>125.4</v>
      </c>
      <c r="L9" s="205">
        <v>14</v>
      </c>
      <c r="M9" s="205">
        <v>102</v>
      </c>
      <c r="N9" s="205">
        <v>0.46</v>
      </c>
    </row>
    <row r="10" spans="1:14">
      <c r="A10" s="203"/>
      <c r="B10" s="203" t="s">
        <v>134</v>
      </c>
      <c r="C10" s="233">
        <f t="shared" ref="C10:N10" si="0">SUM(C7:C9)</f>
        <v>500</v>
      </c>
      <c r="D10" s="203">
        <f t="shared" si="0"/>
        <v>24.51</v>
      </c>
      <c r="E10" s="203">
        <f t="shared" si="0"/>
        <v>25.429999999999996</v>
      </c>
      <c r="F10" s="203">
        <f t="shared" si="0"/>
        <v>127.75999999999999</v>
      </c>
      <c r="G10" s="203">
        <f t="shared" si="0"/>
        <v>660.88</v>
      </c>
      <c r="H10" s="234">
        <f t="shared" si="0"/>
        <v>77.429999999999993</v>
      </c>
      <c r="I10" s="203">
        <f t="shared" si="0"/>
        <v>0.38499999999999995</v>
      </c>
      <c r="J10" s="203">
        <f t="shared" si="0"/>
        <v>3.26</v>
      </c>
      <c r="K10" s="203">
        <f t="shared" si="0"/>
        <v>472.68999999999994</v>
      </c>
      <c r="L10" s="203">
        <f t="shared" si="0"/>
        <v>111.35</v>
      </c>
      <c r="M10" s="203">
        <f t="shared" si="0"/>
        <v>526.47</v>
      </c>
      <c r="N10" s="203">
        <f t="shared" si="0"/>
        <v>3.42</v>
      </c>
    </row>
    <row r="11" spans="1:14">
      <c r="A11" s="203"/>
      <c r="B11" s="207" t="s">
        <v>33</v>
      </c>
      <c r="C11" s="205"/>
      <c r="D11" s="203"/>
      <c r="E11" s="203"/>
      <c r="F11" s="203"/>
      <c r="G11" s="203"/>
      <c r="H11" s="234"/>
      <c r="I11" s="203"/>
      <c r="J11" s="203"/>
      <c r="K11" s="203"/>
      <c r="L11" s="203"/>
      <c r="M11" s="203"/>
      <c r="N11" s="203"/>
    </row>
    <row r="12" spans="1:14">
      <c r="A12" s="203" t="s">
        <v>199</v>
      </c>
      <c r="B12" s="208" t="s">
        <v>73</v>
      </c>
      <c r="C12" s="235">
        <v>200</v>
      </c>
      <c r="D12" s="203">
        <v>3</v>
      </c>
      <c r="E12" s="203">
        <v>1</v>
      </c>
      <c r="F12" s="203">
        <v>42</v>
      </c>
      <c r="G12" s="203">
        <v>192</v>
      </c>
      <c r="H12" s="234">
        <v>0</v>
      </c>
      <c r="I12" s="203">
        <v>0.08</v>
      </c>
      <c r="J12" s="203">
        <v>20</v>
      </c>
      <c r="K12" s="203">
        <v>16</v>
      </c>
      <c r="L12" s="203">
        <v>84</v>
      </c>
      <c r="M12" s="203">
        <v>56</v>
      </c>
      <c r="N12" s="203">
        <v>1.2</v>
      </c>
    </row>
    <row r="13" spans="1:14">
      <c r="A13" s="203"/>
      <c r="B13" s="203" t="s">
        <v>35</v>
      </c>
      <c r="C13" s="204">
        <f t="shared" ref="C13:N13" si="1">SUM(C12:C12)</f>
        <v>200</v>
      </c>
      <c r="D13" s="204">
        <f t="shared" si="1"/>
        <v>3</v>
      </c>
      <c r="E13" s="204">
        <f t="shared" si="1"/>
        <v>1</v>
      </c>
      <c r="F13" s="204">
        <f t="shared" si="1"/>
        <v>42</v>
      </c>
      <c r="G13" s="204">
        <f t="shared" si="1"/>
        <v>192</v>
      </c>
      <c r="H13" s="204">
        <f t="shared" si="1"/>
        <v>0</v>
      </c>
      <c r="I13" s="204">
        <f t="shared" si="1"/>
        <v>0.08</v>
      </c>
      <c r="J13" s="204">
        <f t="shared" si="1"/>
        <v>20</v>
      </c>
      <c r="K13" s="204">
        <f t="shared" si="1"/>
        <v>16</v>
      </c>
      <c r="L13" s="204">
        <f t="shared" si="1"/>
        <v>84</v>
      </c>
      <c r="M13" s="204">
        <f t="shared" si="1"/>
        <v>56</v>
      </c>
      <c r="N13" s="204">
        <f t="shared" si="1"/>
        <v>1.2</v>
      </c>
    </row>
    <row r="14" spans="1:14">
      <c r="A14" s="203"/>
      <c r="B14" s="207" t="s">
        <v>36</v>
      </c>
      <c r="C14" s="227"/>
      <c r="D14" s="205"/>
      <c r="E14" s="205"/>
      <c r="F14" s="205"/>
      <c r="G14" s="205"/>
      <c r="H14" s="228"/>
      <c r="I14" s="205"/>
      <c r="J14" s="205"/>
      <c r="K14" s="205"/>
      <c r="L14" s="205"/>
      <c r="M14" s="230"/>
      <c r="N14" s="205"/>
    </row>
    <row r="15" spans="1:14" ht="33.75" customHeight="1">
      <c r="A15" s="203" t="s">
        <v>117</v>
      </c>
      <c r="B15" s="248" t="s">
        <v>118</v>
      </c>
      <c r="C15" s="232" t="s">
        <v>76</v>
      </c>
      <c r="D15" s="205">
        <v>1.75</v>
      </c>
      <c r="E15" s="205">
        <v>4.9000000000000004</v>
      </c>
      <c r="F15" s="205">
        <v>8.48</v>
      </c>
      <c r="G15" s="236">
        <v>84.75</v>
      </c>
      <c r="H15" s="228">
        <v>0</v>
      </c>
      <c r="I15" s="205">
        <v>0.06</v>
      </c>
      <c r="J15" s="236">
        <v>18.5</v>
      </c>
      <c r="K15" s="230">
        <v>43.33</v>
      </c>
      <c r="L15" s="230">
        <v>22.3</v>
      </c>
      <c r="M15" s="230">
        <v>47.63</v>
      </c>
      <c r="N15" s="205">
        <v>0.8</v>
      </c>
    </row>
    <row r="16" spans="1:14" ht="21.75" customHeight="1">
      <c r="A16" s="263" t="s">
        <v>219</v>
      </c>
      <c r="B16" s="264" t="s">
        <v>158</v>
      </c>
      <c r="C16" s="265" t="s">
        <v>163</v>
      </c>
      <c r="D16" s="265">
        <v>17.96</v>
      </c>
      <c r="E16" s="265">
        <v>27.17</v>
      </c>
      <c r="F16" s="265">
        <v>3.28</v>
      </c>
      <c r="G16" s="265">
        <v>330.3</v>
      </c>
      <c r="H16" s="265">
        <v>30</v>
      </c>
      <c r="I16" s="203">
        <v>5.8000000000000003E-2</v>
      </c>
      <c r="J16" s="203">
        <v>4</v>
      </c>
      <c r="K16" s="203">
        <v>84.4</v>
      </c>
      <c r="L16" s="203">
        <v>76.599999999999994</v>
      </c>
      <c r="M16" s="203">
        <v>253.4</v>
      </c>
      <c r="N16" s="203">
        <v>1.72</v>
      </c>
    </row>
    <row r="17" spans="1:14">
      <c r="A17" s="263" t="s">
        <v>238</v>
      </c>
      <c r="B17" s="264" t="s">
        <v>139</v>
      </c>
      <c r="C17" s="247">
        <v>200</v>
      </c>
      <c r="D17" s="205">
        <v>3.88</v>
      </c>
      <c r="E17" s="205">
        <v>5.53</v>
      </c>
      <c r="F17" s="205">
        <v>30.13</v>
      </c>
      <c r="G17" s="205">
        <v>182.5</v>
      </c>
      <c r="H17" s="228">
        <v>25</v>
      </c>
      <c r="I17" s="205">
        <v>0.22</v>
      </c>
      <c r="J17" s="205">
        <v>27.5</v>
      </c>
      <c r="K17" s="205">
        <v>20.399999999999999</v>
      </c>
      <c r="L17" s="205">
        <v>38.5</v>
      </c>
      <c r="M17" s="205">
        <v>104.5</v>
      </c>
      <c r="N17" s="205">
        <v>1.7</v>
      </c>
    </row>
    <row r="18" spans="1:14" ht="15.75" customHeight="1">
      <c r="A18" s="203" t="s">
        <v>206</v>
      </c>
      <c r="B18" s="248" t="s">
        <v>160</v>
      </c>
      <c r="C18" s="229">
        <v>100</v>
      </c>
      <c r="D18" s="205">
        <v>2.2000000000000002</v>
      </c>
      <c r="E18" s="205">
        <v>0.4</v>
      </c>
      <c r="F18" s="205">
        <v>11.2</v>
      </c>
      <c r="G18" s="205">
        <v>58</v>
      </c>
      <c r="H18" s="228">
        <v>0.2</v>
      </c>
      <c r="I18" s="205">
        <v>0.02</v>
      </c>
      <c r="J18" s="205">
        <v>4.8</v>
      </c>
      <c r="K18" s="205">
        <v>42</v>
      </c>
      <c r="L18" s="205">
        <v>13</v>
      </c>
      <c r="M18" s="205">
        <v>41</v>
      </c>
      <c r="N18" s="205">
        <v>0.3</v>
      </c>
    </row>
    <row r="19" spans="1:14" ht="15" customHeight="1">
      <c r="A19" s="275" t="s">
        <v>249</v>
      </c>
      <c r="B19" s="204" t="s">
        <v>43</v>
      </c>
      <c r="C19" s="204">
        <v>60</v>
      </c>
      <c r="D19" s="205">
        <v>3</v>
      </c>
      <c r="E19" s="205">
        <f>1.2*C19/100</f>
        <v>0.72</v>
      </c>
      <c r="F19" s="205">
        <f>34.2*C19/100</f>
        <v>20.52</v>
      </c>
      <c r="G19" s="236">
        <f>181*C19/100</f>
        <v>108.6</v>
      </c>
      <c r="H19" s="228">
        <v>0</v>
      </c>
      <c r="I19" s="205">
        <f>0.11*C19/100</f>
        <v>6.6000000000000003E-2</v>
      </c>
      <c r="J19" s="236">
        <v>0</v>
      </c>
      <c r="K19" s="230">
        <f>34*C19/100</f>
        <v>20.399999999999999</v>
      </c>
      <c r="L19" s="230">
        <f>41*C19/100</f>
        <v>24.6</v>
      </c>
      <c r="M19" s="230">
        <f>120*C19/100</f>
        <v>72</v>
      </c>
      <c r="N19" s="205">
        <f>2.3*C19/100</f>
        <v>1.38</v>
      </c>
    </row>
    <row r="20" spans="1:14" ht="17.25" customHeight="1">
      <c r="A20" s="275" t="s">
        <v>30</v>
      </c>
      <c r="B20" s="204" t="s">
        <v>44</v>
      </c>
      <c r="C20" s="204">
        <v>100</v>
      </c>
      <c r="D20" s="205">
        <f>7.7*C20/100</f>
        <v>7.7</v>
      </c>
      <c r="E20" s="205">
        <f>3*C20/100</f>
        <v>3</v>
      </c>
      <c r="F20" s="205">
        <f>49.8*C20/100</f>
        <v>49.8</v>
      </c>
      <c r="G20" s="236">
        <f>262*C20/100</f>
        <v>262</v>
      </c>
      <c r="H20" s="228">
        <v>0</v>
      </c>
      <c r="I20" s="205">
        <f>0.16*C20/100</f>
        <v>0.16</v>
      </c>
      <c r="J20" s="205">
        <v>0</v>
      </c>
      <c r="K20" s="205">
        <f>26*C20/100</f>
        <v>26</v>
      </c>
      <c r="L20" s="205">
        <f>35*C20/100</f>
        <v>35</v>
      </c>
      <c r="M20" s="205">
        <f>83*C20/100</f>
        <v>83</v>
      </c>
      <c r="N20" s="205">
        <f>1.6*C20/100</f>
        <v>1.6</v>
      </c>
    </row>
    <row r="21" spans="1:14" ht="17.25" customHeight="1">
      <c r="A21" s="209" t="s">
        <v>231</v>
      </c>
      <c r="B21" s="210" t="s">
        <v>237</v>
      </c>
      <c r="C21" s="210">
        <v>200</v>
      </c>
      <c r="D21" s="242">
        <v>0.8</v>
      </c>
      <c r="E21" s="242">
        <v>0</v>
      </c>
      <c r="F21" s="242">
        <v>19.98</v>
      </c>
      <c r="G21" s="242">
        <v>104</v>
      </c>
      <c r="H21" s="243">
        <v>0</v>
      </c>
      <c r="I21" s="242">
        <v>0</v>
      </c>
      <c r="J21" s="242">
        <v>0.24</v>
      </c>
      <c r="K21" s="242">
        <v>0.4</v>
      </c>
      <c r="L21" s="242">
        <v>0</v>
      </c>
      <c r="M21" s="242">
        <v>0</v>
      </c>
      <c r="N21" s="242">
        <v>0.03</v>
      </c>
    </row>
    <row r="22" spans="1:14" ht="17.399999999999999">
      <c r="A22" s="203"/>
      <c r="B22" s="203" t="s">
        <v>45</v>
      </c>
      <c r="C22" s="203">
        <v>1065</v>
      </c>
      <c r="D22" s="203">
        <f t="shared" ref="D22:N22" si="2">SUM(D15:D21)</f>
        <v>37.29</v>
      </c>
      <c r="E22" s="203">
        <f t="shared" si="2"/>
        <v>41.72</v>
      </c>
      <c r="F22" s="203">
        <f t="shared" si="2"/>
        <v>143.38999999999999</v>
      </c>
      <c r="G22" s="203">
        <f t="shared" si="2"/>
        <v>1130.1500000000001</v>
      </c>
      <c r="H22" s="234">
        <f t="shared" si="2"/>
        <v>55.2</v>
      </c>
      <c r="I22" s="203">
        <f t="shared" si="2"/>
        <v>0.58399999999999996</v>
      </c>
      <c r="J22" s="203">
        <f t="shared" si="2"/>
        <v>55.04</v>
      </c>
      <c r="K22" s="203">
        <f t="shared" si="2"/>
        <v>236.93</v>
      </c>
      <c r="L22" s="203">
        <f t="shared" si="2"/>
        <v>209.99999999999997</v>
      </c>
      <c r="M22" s="203">
        <f t="shared" si="2"/>
        <v>601.53</v>
      </c>
      <c r="N22" s="203">
        <f t="shared" si="2"/>
        <v>7.53</v>
      </c>
    </row>
    <row r="23" spans="1:14">
      <c r="A23" s="203"/>
      <c r="B23" s="207" t="s">
        <v>46</v>
      </c>
      <c r="C23" s="227"/>
      <c r="D23" s="205"/>
      <c r="E23" s="205"/>
      <c r="F23" s="205"/>
      <c r="G23" s="205"/>
      <c r="H23" s="228"/>
      <c r="I23" s="205"/>
      <c r="J23" s="205"/>
      <c r="K23" s="205"/>
      <c r="L23" s="205"/>
      <c r="M23" s="205"/>
      <c r="N23" s="205"/>
    </row>
    <row r="24" spans="1:14" ht="16.5" customHeight="1">
      <c r="A24" s="203" t="s">
        <v>85</v>
      </c>
      <c r="B24" s="204" t="s">
        <v>86</v>
      </c>
      <c r="C24" s="231">
        <v>150</v>
      </c>
      <c r="D24" s="205">
        <v>10.925000000000001</v>
      </c>
      <c r="E24" s="205">
        <v>18.774999999999999</v>
      </c>
      <c r="F24" s="205">
        <v>80.875</v>
      </c>
      <c r="G24" s="205">
        <v>537</v>
      </c>
      <c r="H24" s="228">
        <v>6</v>
      </c>
      <c r="I24" s="205">
        <v>7</v>
      </c>
      <c r="J24" s="205">
        <v>0</v>
      </c>
      <c r="K24" s="205">
        <v>29.7</v>
      </c>
      <c r="L24" s="205">
        <v>41.1</v>
      </c>
      <c r="M24" s="205">
        <v>105</v>
      </c>
      <c r="N24" s="205">
        <v>1.95</v>
      </c>
    </row>
    <row r="25" spans="1:14" ht="69.75" customHeight="1">
      <c r="A25" s="203" t="s">
        <v>30</v>
      </c>
      <c r="B25" s="259" t="s">
        <v>157</v>
      </c>
      <c r="C25" s="260">
        <v>200</v>
      </c>
      <c r="D25" s="208">
        <v>5.6</v>
      </c>
      <c r="E25" s="208">
        <v>6.4</v>
      </c>
      <c r="F25" s="208">
        <v>9.4</v>
      </c>
      <c r="G25" s="208">
        <v>116</v>
      </c>
      <c r="H25" s="261">
        <v>0.04</v>
      </c>
      <c r="I25" s="262">
        <v>0.08</v>
      </c>
      <c r="J25" s="205">
        <v>2.6</v>
      </c>
      <c r="K25" s="205">
        <v>240</v>
      </c>
      <c r="L25" s="205">
        <v>28</v>
      </c>
      <c r="M25" s="205">
        <v>180</v>
      </c>
      <c r="N25" s="205">
        <v>0.2</v>
      </c>
    </row>
    <row r="26" spans="1:14" ht="17.399999999999999">
      <c r="A26" s="203"/>
      <c r="B26" s="203" t="s">
        <v>51</v>
      </c>
      <c r="C26" s="225">
        <f>SUM(C24:C25)</f>
        <v>350</v>
      </c>
      <c r="D26" s="203">
        <f>SUM(D24:D25)</f>
        <v>16.524999999999999</v>
      </c>
      <c r="E26" s="203">
        <f t="shared" ref="E26:N26" si="3">SUM(E24:E25)</f>
        <v>25.174999999999997</v>
      </c>
      <c r="F26" s="203">
        <f t="shared" si="3"/>
        <v>90.275000000000006</v>
      </c>
      <c r="G26" s="203">
        <f t="shared" si="3"/>
        <v>653</v>
      </c>
      <c r="H26" s="234">
        <f t="shared" si="3"/>
        <v>6.04</v>
      </c>
      <c r="I26" s="203">
        <f t="shared" si="3"/>
        <v>7.08</v>
      </c>
      <c r="J26" s="203">
        <f t="shared" si="3"/>
        <v>2.6</v>
      </c>
      <c r="K26" s="203">
        <f t="shared" si="3"/>
        <v>269.7</v>
      </c>
      <c r="L26" s="203">
        <f t="shared" si="3"/>
        <v>69.099999999999994</v>
      </c>
      <c r="M26" s="203">
        <f t="shared" si="3"/>
        <v>285</v>
      </c>
      <c r="N26" s="203">
        <f t="shared" si="3"/>
        <v>2.15</v>
      </c>
    </row>
    <row r="27" spans="1:14" ht="20.25" customHeight="1">
      <c r="A27" s="203"/>
      <c r="B27" s="212" t="s">
        <v>52</v>
      </c>
      <c r="C27" s="237"/>
      <c r="D27" s="205"/>
      <c r="E27" s="205"/>
      <c r="F27" s="205"/>
      <c r="G27" s="205"/>
      <c r="H27" s="228"/>
      <c r="I27" s="205"/>
      <c r="J27" s="205"/>
      <c r="K27" s="205"/>
      <c r="L27" s="205"/>
      <c r="M27" s="205"/>
      <c r="N27" s="205"/>
    </row>
    <row r="28" spans="1:14" ht="20.25" customHeight="1">
      <c r="A28" s="203" t="s">
        <v>155</v>
      </c>
      <c r="B28" s="205" t="s">
        <v>156</v>
      </c>
      <c r="C28" s="253" t="s">
        <v>218</v>
      </c>
      <c r="D28" s="205">
        <v>28.7</v>
      </c>
      <c r="E28" s="205">
        <v>34.9</v>
      </c>
      <c r="F28" s="205">
        <v>55.24</v>
      </c>
      <c r="G28" s="205">
        <v>650.5</v>
      </c>
      <c r="H28" s="228">
        <v>0</v>
      </c>
      <c r="I28" s="205">
        <v>0.08</v>
      </c>
      <c r="J28" s="205">
        <v>4.8</v>
      </c>
      <c r="K28" s="230">
        <v>16.260000000000002</v>
      </c>
      <c r="L28" s="205">
        <v>47.64</v>
      </c>
      <c r="M28" s="205">
        <v>129.19999999999999</v>
      </c>
      <c r="N28" s="205">
        <v>1.1200000000000001</v>
      </c>
    </row>
    <row r="29" spans="1:14" ht="20.25" customHeight="1">
      <c r="A29" s="203" t="s">
        <v>230</v>
      </c>
      <c r="B29" s="204" t="s">
        <v>278</v>
      </c>
      <c r="C29" s="204">
        <v>100</v>
      </c>
      <c r="D29" s="205">
        <v>1.1000000000000001</v>
      </c>
      <c r="E29" s="205">
        <v>0</v>
      </c>
      <c r="F29" s="205">
        <v>0</v>
      </c>
      <c r="G29" s="205">
        <v>13</v>
      </c>
      <c r="H29" s="228">
        <v>0</v>
      </c>
      <c r="I29" s="205">
        <v>0</v>
      </c>
      <c r="J29" s="205">
        <v>10</v>
      </c>
      <c r="K29" s="205">
        <v>14</v>
      </c>
      <c r="L29" s="205">
        <v>20</v>
      </c>
      <c r="M29" s="205">
        <v>26</v>
      </c>
      <c r="N29" s="205">
        <v>0.9</v>
      </c>
    </row>
    <row r="30" spans="1:14" ht="18.75" customHeight="1">
      <c r="A30" s="203" t="s">
        <v>230</v>
      </c>
      <c r="B30" s="204" t="s">
        <v>277</v>
      </c>
      <c r="C30" s="204">
        <v>100</v>
      </c>
      <c r="D30" s="204"/>
      <c r="E30" s="205">
        <v>0.8</v>
      </c>
      <c r="F30" s="205">
        <v>0</v>
      </c>
      <c r="G30" s="205">
        <v>1.6659999999999999</v>
      </c>
      <c r="H30" s="205">
        <v>13</v>
      </c>
      <c r="I30" s="228">
        <v>0</v>
      </c>
      <c r="J30" s="205">
        <v>0</v>
      </c>
      <c r="K30" s="205">
        <v>5</v>
      </c>
      <c r="L30" s="205">
        <v>23</v>
      </c>
      <c r="M30" s="205">
        <v>14</v>
      </c>
      <c r="N30" s="205">
        <v>24</v>
      </c>
    </row>
    <row r="31" spans="1:14" ht="18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28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4">
      <c r="A32" s="203" t="s">
        <v>249</v>
      </c>
      <c r="B32" s="204" t="s">
        <v>43</v>
      </c>
      <c r="C32" s="204">
        <v>60</v>
      </c>
      <c r="D32" s="205">
        <v>3</v>
      </c>
      <c r="E32" s="205">
        <f>1.2*C32/100</f>
        <v>0.72</v>
      </c>
      <c r="F32" s="205">
        <f>34.2*C32/100</f>
        <v>20.52</v>
      </c>
      <c r="G32" s="205">
        <f>181*C32/100</f>
        <v>108.6</v>
      </c>
      <c r="H32" s="228">
        <v>0</v>
      </c>
      <c r="I32" s="205">
        <f>0.11*C32/100</f>
        <v>6.6000000000000003E-2</v>
      </c>
      <c r="J32" s="205">
        <v>0</v>
      </c>
      <c r="K32" s="205">
        <f>34*C32/100</f>
        <v>20.399999999999999</v>
      </c>
      <c r="L32" s="205">
        <f>41*C32/100</f>
        <v>24.6</v>
      </c>
      <c r="M32" s="205">
        <f>120*C32/100</f>
        <v>72</v>
      </c>
      <c r="N32" s="205">
        <f>2.3*C32/100</f>
        <v>1.38</v>
      </c>
    </row>
    <row r="33" spans="1:14" s="72" customFormat="1" ht="20.25" customHeight="1">
      <c r="A33" s="203" t="s">
        <v>235</v>
      </c>
      <c r="B33" s="204" t="s">
        <v>88</v>
      </c>
      <c r="C33" s="204">
        <v>200</v>
      </c>
      <c r="D33" s="205">
        <v>0.7</v>
      </c>
      <c r="E33" s="205">
        <v>0.3</v>
      </c>
      <c r="F33" s="205">
        <v>20.7</v>
      </c>
      <c r="G33" s="205">
        <v>87.8</v>
      </c>
      <c r="H33" s="205">
        <v>0</v>
      </c>
      <c r="I33" s="205">
        <v>0.01</v>
      </c>
      <c r="J33" s="205">
        <v>100</v>
      </c>
      <c r="K33" s="205">
        <v>21.3</v>
      </c>
      <c r="L33" s="205">
        <v>3.4</v>
      </c>
      <c r="M33" s="230">
        <v>3.4</v>
      </c>
      <c r="N33" s="205">
        <v>0.63</v>
      </c>
    </row>
    <row r="34" spans="1:14" ht="17.399999999999999">
      <c r="A34" s="203"/>
      <c r="B34" s="203"/>
      <c r="C34" s="203">
        <v>810</v>
      </c>
      <c r="D34" s="203">
        <f t="shared" ref="D34:N34" si="4">SUM(D31:D33)</f>
        <v>7.55</v>
      </c>
      <c r="E34" s="203">
        <f t="shared" si="4"/>
        <v>2.5199999999999996</v>
      </c>
      <c r="F34" s="203">
        <f t="shared" si="4"/>
        <v>66.12</v>
      </c>
      <c r="G34" s="203">
        <f t="shared" si="4"/>
        <v>327.39999999999998</v>
      </c>
      <c r="H34" s="234">
        <f t="shared" si="4"/>
        <v>0</v>
      </c>
      <c r="I34" s="203">
        <f t="shared" si="4"/>
        <v>0.15600000000000003</v>
      </c>
      <c r="J34" s="203">
        <f t="shared" si="4"/>
        <v>100</v>
      </c>
      <c r="K34" s="203">
        <f t="shared" si="4"/>
        <v>54.7</v>
      </c>
      <c r="L34" s="203">
        <f t="shared" si="4"/>
        <v>45.5</v>
      </c>
      <c r="M34" s="203">
        <f t="shared" si="4"/>
        <v>116.9</v>
      </c>
      <c r="N34" s="203">
        <f t="shared" si="4"/>
        <v>2.8099999999999996</v>
      </c>
    </row>
    <row r="35" spans="1:14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s="72" customFormat="1" ht="38.25" customHeight="1">
      <c r="A36" s="203" t="s">
        <v>96</v>
      </c>
      <c r="B36" s="204" t="s">
        <v>97</v>
      </c>
      <c r="C36" s="204">
        <v>200</v>
      </c>
      <c r="D36" s="205">
        <v>1.8</v>
      </c>
      <c r="E36" s="205">
        <v>5</v>
      </c>
      <c r="F36" s="205">
        <v>8.4</v>
      </c>
      <c r="G36" s="205">
        <v>101.3</v>
      </c>
      <c r="H36" s="205">
        <v>4</v>
      </c>
      <c r="I36" s="205">
        <v>0.04</v>
      </c>
      <c r="J36" s="205">
        <v>0.6</v>
      </c>
      <c r="K36" s="205">
        <v>248</v>
      </c>
      <c r="L36" s="205">
        <v>28</v>
      </c>
      <c r="M36" s="205">
        <v>184</v>
      </c>
      <c r="N36" s="205">
        <v>0.2</v>
      </c>
    </row>
    <row r="37" spans="1:14">
      <c r="A37" s="203"/>
      <c r="B37" s="203" t="s">
        <v>65</v>
      </c>
      <c r="C37" s="204">
        <v>200</v>
      </c>
      <c r="D37" s="205">
        <v>1.8</v>
      </c>
      <c r="E37" s="205">
        <v>5</v>
      </c>
      <c r="F37" s="205">
        <v>8.4</v>
      </c>
      <c r="G37" s="205">
        <v>101.3</v>
      </c>
      <c r="H37" s="205">
        <v>4</v>
      </c>
      <c r="I37" s="205">
        <v>0.04</v>
      </c>
      <c r="J37" s="205">
        <v>0.6</v>
      </c>
      <c r="K37" s="205">
        <v>248</v>
      </c>
      <c r="L37" s="205">
        <v>28</v>
      </c>
      <c r="M37" s="205">
        <v>184</v>
      </c>
      <c r="N37" s="205">
        <v>0.2</v>
      </c>
    </row>
    <row r="38" spans="1:14" ht="15" customHeight="1">
      <c r="A38" s="203"/>
      <c r="B38" s="204"/>
      <c r="C38" s="204"/>
      <c r="D38" s="205"/>
      <c r="E38" s="205"/>
      <c r="F38" s="205"/>
      <c r="G38" s="205"/>
      <c r="H38" s="228"/>
      <c r="I38" s="205"/>
      <c r="J38" s="205"/>
      <c r="K38" s="205"/>
      <c r="L38" s="205"/>
      <c r="M38" s="205"/>
      <c r="N38" s="205"/>
    </row>
    <row r="39" spans="1:14" ht="17.399999999999999">
      <c r="A39" s="203"/>
      <c r="B39" s="203" t="s">
        <v>66</v>
      </c>
      <c r="C39" s="225">
        <f t="shared" ref="C39:N39" si="5">SUM(C10+C13+C22+C26+C34+C37)</f>
        <v>3125</v>
      </c>
      <c r="D39" s="266">
        <f t="shared" si="5"/>
        <v>90.674999999999983</v>
      </c>
      <c r="E39" s="266">
        <f t="shared" si="5"/>
        <v>100.84499999999998</v>
      </c>
      <c r="F39" s="266">
        <f t="shared" si="5"/>
        <v>477.94499999999994</v>
      </c>
      <c r="G39" s="266">
        <f t="shared" si="5"/>
        <v>3064.7300000000005</v>
      </c>
      <c r="H39" s="266">
        <f t="shared" si="5"/>
        <v>142.66999999999999</v>
      </c>
      <c r="I39" s="266">
        <f t="shared" si="5"/>
        <v>8.3249999999999993</v>
      </c>
      <c r="J39" s="266">
        <f t="shared" si="5"/>
        <v>181.49999999999997</v>
      </c>
      <c r="K39" s="266">
        <f t="shared" si="5"/>
        <v>1298.02</v>
      </c>
      <c r="L39" s="266">
        <f t="shared" si="5"/>
        <v>547.94999999999993</v>
      </c>
      <c r="M39" s="266">
        <f t="shared" si="5"/>
        <v>1769.9</v>
      </c>
      <c r="N39" s="266">
        <f t="shared" si="5"/>
        <v>17.309999999999999</v>
      </c>
    </row>
    <row r="40" spans="1:14">
      <c r="A40" s="203"/>
      <c r="B40" s="211"/>
      <c r="C40" s="204"/>
      <c r="D40" s="205"/>
      <c r="E40" s="205"/>
      <c r="F40" s="205"/>
      <c r="G40" s="205"/>
      <c r="H40" s="228"/>
      <c r="I40" s="205"/>
      <c r="J40" s="205"/>
      <c r="K40" s="205"/>
      <c r="L40" s="205"/>
      <c r="M40" s="205"/>
      <c r="N40" s="205"/>
    </row>
    <row r="41" spans="1:14">
      <c r="A41" s="251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</row>
    <row r="42" spans="1:14">
      <c r="A42" s="25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>
        <v>9</v>
      </c>
    </row>
    <row r="43" spans="1:14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S40"/>
  <sheetViews>
    <sheetView view="pageBreakPreview" topLeftCell="A13" zoomScale="90" zoomScaleSheetLayoutView="90" workbookViewId="0">
      <selection activeCell="N29" sqref="N29"/>
    </sheetView>
  </sheetViews>
  <sheetFormatPr defaultRowHeight="18"/>
  <cols>
    <col min="1" max="1" width="15.6640625" style="214" customWidth="1"/>
    <col min="2" max="2" width="43.109375" style="214" customWidth="1"/>
    <col min="3" max="3" width="13" style="214" customWidth="1"/>
    <col min="4" max="4" width="11.5546875" style="214" customWidth="1"/>
    <col min="5" max="5" width="10.44140625" style="214" customWidth="1"/>
    <col min="6" max="6" width="12" style="214" customWidth="1"/>
    <col min="7" max="7" width="15" style="214" customWidth="1"/>
    <col min="8" max="8" width="11.88671875" style="214" customWidth="1"/>
    <col min="9" max="9" width="9.109375" style="214"/>
    <col min="10" max="10" width="12.44140625" style="214" customWidth="1"/>
    <col min="11" max="11" width="12.109375" style="214" customWidth="1"/>
    <col min="12" max="12" width="10.88671875" style="214" customWidth="1"/>
    <col min="13" max="13" width="12.44140625" style="214" customWidth="1"/>
    <col min="14" max="14" width="10.6640625" style="214" customWidth="1"/>
  </cols>
  <sheetData>
    <row r="1" spans="1:19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9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9" ht="27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9" ht="20.25" customHeight="1">
      <c r="A4" s="217"/>
      <c r="B4" s="255" t="s">
        <v>152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9" ht="20.25" customHeight="1">
      <c r="A5" s="203"/>
      <c r="B5" s="212" t="s">
        <v>67</v>
      </c>
      <c r="C5" s="23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9" ht="20.25" customHeight="1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9" ht="21" customHeight="1">
      <c r="A7" s="203" t="s">
        <v>147</v>
      </c>
      <c r="B7" s="268" t="s">
        <v>148</v>
      </c>
      <c r="C7" s="235" t="s">
        <v>228</v>
      </c>
      <c r="D7" s="205">
        <v>19.2</v>
      </c>
      <c r="E7" s="205">
        <v>35.64</v>
      </c>
      <c r="F7" s="205">
        <v>3</v>
      </c>
      <c r="G7" s="205">
        <v>409.95</v>
      </c>
      <c r="H7" s="228">
        <v>445.95</v>
      </c>
      <c r="I7" s="205">
        <v>0.12</v>
      </c>
      <c r="J7" s="205">
        <v>0.36</v>
      </c>
      <c r="K7" s="205">
        <v>317.39999999999998</v>
      </c>
      <c r="L7" s="205">
        <v>28.05</v>
      </c>
      <c r="M7" s="205">
        <v>380.4</v>
      </c>
      <c r="N7" s="205">
        <v>3.15</v>
      </c>
      <c r="P7" s="72"/>
      <c r="Q7" s="72"/>
      <c r="R7" s="72"/>
      <c r="S7" s="72"/>
    </row>
    <row r="8" spans="1:19" ht="20.25" customHeight="1">
      <c r="A8" s="203" t="s">
        <v>263</v>
      </c>
      <c r="B8" s="204" t="s">
        <v>3</v>
      </c>
      <c r="C8" s="229">
        <v>100</v>
      </c>
      <c r="D8" s="205">
        <v>1.7</v>
      </c>
      <c r="E8" s="205">
        <v>8.9</v>
      </c>
      <c r="F8" s="205">
        <v>7.5</v>
      </c>
      <c r="G8" s="205">
        <v>119</v>
      </c>
      <c r="H8" s="228">
        <v>0</v>
      </c>
      <c r="I8" s="205">
        <v>0</v>
      </c>
      <c r="J8" s="205">
        <v>7</v>
      </c>
      <c r="K8" s="205">
        <v>41</v>
      </c>
      <c r="L8" s="205">
        <v>15</v>
      </c>
      <c r="M8" s="205">
        <v>37</v>
      </c>
      <c r="N8" s="205">
        <v>0.7</v>
      </c>
      <c r="P8" s="72"/>
      <c r="Q8" s="72"/>
    </row>
    <row r="9" spans="1:19" ht="35.25" customHeight="1">
      <c r="A9" s="203" t="s">
        <v>208</v>
      </c>
      <c r="B9" s="204" t="s">
        <v>72</v>
      </c>
      <c r="C9" s="231">
        <v>20</v>
      </c>
      <c r="D9" s="205">
        <v>0</v>
      </c>
      <c r="E9" s="205">
        <v>14.4</v>
      </c>
      <c r="F9" s="205">
        <v>0.26</v>
      </c>
      <c r="G9" s="205">
        <v>132.19999999999999</v>
      </c>
      <c r="H9" s="228">
        <v>0.1</v>
      </c>
      <c r="I9" s="205">
        <v>0</v>
      </c>
      <c r="J9" s="205">
        <v>0</v>
      </c>
      <c r="K9" s="205">
        <v>4.4000000000000004</v>
      </c>
      <c r="L9" s="205">
        <v>0.6</v>
      </c>
      <c r="M9" s="205">
        <v>3.8</v>
      </c>
      <c r="N9" s="205">
        <v>0.04</v>
      </c>
      <c r="P9" s="72"/>
      <c r="Q9" s="72"/>
    </row>
    <row r="10" spans="1:19" ht="20.25" customHeight="1">
      <c r="A10" s="203" t="s">
        <v>30</v>
      </c>
      <c r="B10" s="204" t="s">
        <v>31</v>
      </c>
      <c r="C10" s="204">
        <v>50</v>
      </c>
      <c r="D10" s="205">
        <f>7.7*C10/100</f>
        <v>3.85</v>
      </c>
      <c r="E10" s="205">
        <f>3*C10/100</f>
        <v>1.5</v>
      </c>
      <c r="F10" s="205">
        <f>49.8*C10/100</f>
        <v>24.9</v>
      </c>
      <c r="G10" s="205">
        <f>262*C10/100</f>
        <v>131</v>
      </c>
      <c r="H10" s="228">
        <v>0</v>
      </c>
      <c r="I10" s="205">
        <f>0.16*C10/100</f>
        <v>0.08</v>
      </c>
      <c r="J10" s="205">
        <v>0</v>
      </c>
      <c r="K10" s="205">
        <f>26*C10/100</f>
        <v>13</v>
      </c>
      <c r="L10" s="205">
        <f>35*C10/100</f>
        <v>17.5</v>
      </c>
      <c r="M10" s="205">
        <f>83*C10/100</f>
        <v>41.5</v>
      </c>
      <c r="N10" s="205">
        <f>1.6*C10/100</f>
        <v>0.8</v>
      </c>
    </row>
    <row r="11" spans="1:19" ht="20.25" customHeight="1">
      <c r="A11" s="203" t="s">
        <v>236</v>
      </c>
      <c r="B11" s="204" t="s">
        <v>60</v>
      </c>
      <c r="C11" s="232" t="s">
        <v>61</v>
      </c>
      <c r="D11" s="205">
        <v>0</v>
      </c>
      <c r="E11" s="205">
        <v>0</v>
      </c>
      <c r="F11" s="205">
        <v>11.3</v>
      </c>
      <c r="G11" s="205">
        <v>45.6</v>
      </c>
      <c r="H11" s="228">
        <v>0</v>
      </c>
      <c r="I11" s="205">
        <v>0</v>
      </c>
      <c r="J11" s="205">
        <v>3.1</v>
      </c>
      <c r="K11" s="205">
        <v>14.2</v>
      </c>
      <c r="L11" s="205">
        <v>2.4</v>
      </c>
      <c r="M11" s="230">
        <v>4.4000000000000004</v>
      </c>
      <c r="N11" s="205">
        <v>0.36</v>
      </c>
    </row>
    <row r="12" spans="1:19" ht="20.25" customHeight="1">
      <c r="A12" s="203"/>
      <c r="B12" s="203" t="s">
        <v>134</v>
      </c>
      <c r="C12" s="203">
        <v>572</v>
      </c>
      <c r="D12" s="203">
        <f>SUM(D7:D11)</f>
        <v>24.75</v>
      </c>
      <c r="E12" s="203">
        <f t="shared" ref="E12:N12" si="0">SUM(E7:E11)</f>
        <v>60.44</v>
      </c>
      <c r="F12" s="203">
        <f t="shared" si="0"/>
        <v>46.959999999999994</v>
      </c>
      <c r="G12" s="203">
        <f t="shared" si="0"/>
        <v>837.75000000000011</v>
      </c>
      <c r="H12" s="234">
        <f t="shared" si="0"/>
        <v>446.05</v>
      </c>
      <c r="I12" s="203">
        <f t="shared" si="0"/>
        <v>0.2</v>
      </c>
      <c r="J12" s="203">
        <f t="shared" si="0"/>
        <v>10.46</v>
      </c>
      <c r="K12" s="203">
        <f t="shared" si="0"/>
        <v>389.99999999999994</v>
      </c>
      <c r="L12" s="203">
        <f t="shared" si="0"/>
        <v>63.55</v>
      </c>
      <c r="M12" s="203">
        <f t="shared" si="0"/>
        <v>467.09999999999997</v>
      </c>
      <c r="N12" s="203">
        <f t="shared" si="0"/>
        <v>5.05</v>
      </c>
    </row>
    <row r="13" spans="1:19" ht="20.25" customHeight="1">
      <c r="A13" s="203"/>
      <c r="B13" s="207" t="s">
        <v>33</v>
      </c>
      <c r="C13" s="205"/>
      <c r="D13" s="203"/>
      <c r="E13" s="203"/>
      <c r="F13" s="203"/>
      <c r="G13" s="203"/>
      <c r="H13" s="234"/>
      <c r="I13" s="203"/>
      <c r="J13" s="203"/>
      <c r="K13" s="203"/>
      <c r="L13" s="203"/>
      <c r="M13" s="203"/>
      <c r="N13" s="203"/>
    </row>
    <row r="14" spans="1:19" ht="20.25" customHeight="1">
      <c r="A14" s="203" t="s">
        <v>199</v>
      </c>
      <c r="B14" s="208" t="s">
        <v>104</v>
      </c>
      <c r="C14" s="235">
        <v>200</v>
      </c>
      <c r="D14" s="203">
        <v>1.8</v>
      </c>
      <c r="E14" s="203">
        <v>0</v>
      </c>
      <c r="F14" s="203">
        <v>16.2</v>
      </c>
      <c r="G14" s="203">
        <v>86</v>
      </c>
      <c r="H14" s="234">
        <v>0</v>
      </c>
      <c r="I14" s="203">
        <v>0</v>
      </c>
      <c r="J14" s="203">
        <v>120</v>
      </c>
      <c r="K14" s="203">
        <v>68</v>
      </c>
      <c r="L14" s="203">
        <v>26</v>
      </c>
      <c r="M14" s="203">
        <v>46</v>
      </c>
      <c r="N14" s="203">
        <v>0.6</v>
      </c>
    </row>
    <row r="15" spans="1:19" ht="20.25" customHeight="1">
      <c r="A15" s="203"/>
      <c r="B15" s="203" t="s">
        <v>105</v>
      </c>
      <c r="C15" s="211">
        <f t="shared" ref="C15:N15" si="1">SUM(C14:C14)</f>
        <v>200</v>
      </c>
      <c r="D15" s="204">
        <f t="shared" si="1"/>
        <v>1.8</v>
      </c>
      <c r="E15" s="204">
        <f t="shared" si="1"/>
        <v>0</v>
      </c>
      <c r="F15" s="204">
        <f t="shared" si="1"/>
        <v>16.2</v>
      </c>
      <c r="G15" s="204">
        <f t="shared" si="1"/>
        <v>86</v>
      </c>
      <c r="H15" s="204">
        <f t="shared" si="1"/>
        <v>0</v>
      </c>
      <c r="I15" s="204">
        <f t="shared" si="1"/>
        <v>0</v>
      </c>
      <c r="J15" s="204">
        <f t="shared" si="1"/>
        <v>120</v>
      </c>
      <c r="K15" s="204">
        <f t="shared" si="1"/>
        <v>68</v>
      </c>
      <c r="L15" s="204">
        <f t="shared" si="1"/>
        <v>26</v>
      </c>
      <c r="M15" s="204">
        <f t="shared" si="1"/>
        <v>46</v>
      </c>
      <c r="N15" s="204">
        <f t="shared" si="1"/>
        <v>0.6</v>
      </c>
    </row>
    <row r="16" spans="1:19" ht="20.25" customHeight="1">
      <c r="A16" s="203"/>
      <c r="B16" s="207" t="s">
        <v>36</v>
      </c>
      <c r="C16" s="227"/>
      <c r="D16" s="205"/>
      <c r="E16" s="205"/>
      <c r="F16" s="205"/>
      <c r="G16" s="205"/>
      <c r="H16" s="228"/>
      <c r="I16" s="205"/>
      <c r="J16" s="205"/>
      <c r="K16" s="205"/>
      <c r="L16" s="205"/>
      <c r="M16" s="205"/>
      <c r="N16" s="205"/>
    </row>
    <row r="17" spans="1:14" ht="18.75" customHeight="1">
      <c r="A17" s="203" t="s">
        <v>245</v>
      </c>
      <c r="B17" s="204" t="s">
        <v>38</v>
      </c>
      <c r="C17" s="204">
        <v>250</v>
      </c>
      <c r="D17" s="205">
        <v>4.3899999999999997</v>
      </c>
      <c r="E17" s="205">
        <v>5.64</v>
      </c>
      <c r="F17" s="205">
        <v>20.61</v>
      </c>
      <c r="G17" s="205">
        <v>151.05000000000001</v>
      </c>
      <c r="H17" s="228">
        <v>0.08</v>
      </c>
      <c r="I17" s="205">
        <v>0.21</v>
      </c>
      <c r="J17" s="205">
        <v>12</v>
      </c>
      <c r="K17" s="205">
        <v>29</v>
      </c>
      <c r="L17" s="205">
        <v>35</v>
      </c>
      <c r="M17" s="236">
        <v>88</v>
      </c>
      <c r="N17" s="205">
        <v>2</v>
      </c>
    </row>
    <row r="18" spans="1:14" ht="20.25" customHeight="1">
      <c r="A18" s="203" t="s">
        <v>215</v>
      </c>
      <c r="B18" s="205" t="s">
        <v>126</v>
      </c>
      <c r="C18" s="253" t="s">
        <v>163</v>
      </c>
      <c r="D18" s="205">
        <v>16.02</v>
      </c>
      <c r="E18" s="205">
        <v>23.1</v>
      </c>
      <c r="F18" s="205">
        <v>5.51</v>
      </c>
      <c r="G18" s="205">
        <v>306.05</v>
      </c>
      <c r="H18" s="228">
        <v>0.03</v>
      </c>
      <c r="I18" s="205">
        <v>0.1</v>
      </c>
      <c r="J18" s="205">
        <v>2.4</v>
      </c>
      <c r="K18" s="230">
        <v>35.299999999999997</v>
      </c>
      <c r="L18" s="205">
        <v>24.3</v>
      </c>
      <c r="M18" s="205">
        <v>180.8</v>
      </c>
      <c r="N18" s="205">
        <v>2.4</v>
      </c>
    </row>
    <row r="19" spans="1:14" ht="20.25" customHeight="1">
      <c r="A19" s="203" t="s">
        <v>189</v>
      </c>
      <c r="B19" s="204" t="s">
        <v>190</v>
      </c>
      <c r="C19" s="232">
        <v>200</v>
      </c>
      <c r="D19" s="205">
        <v>4.54</v>
      </c>
      <c r="E19" s="205">
        <v>15.2</v>
      </c>
      <c r="F19" s="205">
        <v>24.36</v>
      </c>
      <c r="G19" s="205">
        <v>254.58</v>
      </c>
      <c r="H19" s="228">
        <v>0</v>
      </c>
      <c r="I19" s="205">
        <v>0.08</v>
      </c>
      <c r="J19" s="205">
        <v>31.5</v>
      </c>
      <c r="K19" s="205">
        <v>76.42</v>
      </c>
      <c r="L19" s="205">
        <v>60.9</v>
      </c>
      <c r="M19" s="205">
        <v>120.1</v>
      </c>
      <c r="N19" s="205">
        <v>3.38</v>
      </c>
    </row>
    <row r="20" spans="1:14" s="129" customFormat="1" ht="20.25" customHeight="1">
      <c r="A20" s="203" t="s">
        <v>249</v>
      </c>
      <c r="B20" s="204" t="s">
        <v>43</v>
      </c>
      <c r="C20" s="204">
        <v>60</v>
      </c>
      <c r="D20" s="205">
        <v>3</v>
      </c>
      <c r="E20" s="205">
        <f>1.2*C20/100</f>
        <v>0.72</v>
      </c>
      <c r="F20" s="205">
        <f>34.2*C20/100</f>
        <v>20.52</v>
      </c>
      <c r="G20" s="205">
        <f>181*C20/100</f>
        <v>108.6</v>
      </c>
      <c r="H20" s="228">
        <v>0</v>
      </c>
      <c r="I20" s="205">
        <f>0.11*C20/100</f>
        <v>6.6000000000000003E-2</v>
      </c>
      <c r="J20" s="205">
        <v>0</v>
      </c>
      <c r="K20" s="205">
        <f>34*C20/100</f>
        <v>20.399999999999999</v>
      </c>
      <c r="L20" s="205">
        <f>41*C20/100</f>
        <v>24.6</v>
      </c>
      <c r="M20" s="205">
        <f>120*C20/100</f>
        <v>72</v>
      </c>
      <c r="N20" s="205">
        <f>2.3*C20/100</f>
        <v>1.38</v>
      </c>
    </row>
    <row r="21" spans="1:14" ht="20.25" customHeight="1">
      <c r="A21" s="203" t="s">
        <v>30</v>
      </c>
      <c r="B21" s="204" t="s">
        <v>44</v>
      </c>
      <c r="C21" s="204">
        <v>100</v>
      </c>
      <c r="D21" s="205">
        <f>7.7*C21/100</f>
        <v>7.7</v>
      </c>
      <c r="E21" s="205">
        <f>3*C21/100</f>
        <v>3</v>
      </c>
      <c r="F21" s="205">
        <f>49.8*C21/100</f>
        <v>49.8</v>
      </c>
      <c r="G21" s="205">
        <f>262*C21/100</f>
        <v>262</v>
      </c>
      <c r="H21" s="228">
        <v>0</v>
      </c>
      <c r="I21" s="205">
        <f>0.16*C21/100</f>
        <v>0.16</v>
      </c>
      <c r="J21" s="205">
        <v>0</v>
      </c>
      <c r="K21" s="205">
        <f>26*C21/100</f>
        <v>26</v>
      </c>
      <c r="L21" s="205">
        <f>35*C21/100</f>
        <v>35</v>
      </c>
      <c r="M21" s="205">
        <f>83*C21/100</f>
        <v>83</v>
      </c>
      <c r="N21" s="205">
        <f>1.6*C21/100</f>
        <v>1.6</v>
      </c>
    </row>
    <row r="22" spans="1:14" ht="20.25" customHeight="1">
      <c r="A22" s="203" t="s">
        <v>211</v>
      </c>
      <c r="B22" s="204" t="s">
        <v>0</v>
      </c>
      <c r="C22" s="204">
        <v>200</v>
      </c>
      <c r="D22" s="205">
        <v>0</v>
      </c>
      <c r="E22" s="205">
        <v>0</v>
      </c>
      <c r="F22" s="205">
        <v>21.4</v>
      </c>
      <c r="G22" s="205">
        <v>86</v>
      </c>
      <c r="H22" s="228">
        <v>0</v>
      </c>
      <c r="I22" s="205">
        <v>0</v>
      </c>
      <c r="J22" s="205">
        <v>50</v>
      </c>
      <c r="K22" s="205">
        <v>0</v>
      </c>
      <c r="L22" s="205">
        <v>0</v>
      </c>
      <c r="M22" s="205">
        <v>0</v>
      </c>
      <c r="N22" s="205">
        <v>0</v>
      </c>
    </row>
    <row r="23" spans="1:14" ht="20.25" customHeight="1">
      <c r="A23" s="203"/>
      <c r="B23" s="203" t="s">
        <v>45</v>
      </c>
      <c r="C23" s="203">
        <v>960</v>
      </c>
      <c r="D23" s="203">
        <f t="shared" ref="D23:N23" si="2">SUM(D17:D22)</f>
        <v>35.65</v>
      </c>
      <c r="E23" s="203">
        <f t="shared" si="2"/>
        <v>47.66</v>
      </c>
      <c r="F23" s="203">
        <f t="shared" si="2"/>
        <v>142.19999999999999</v>
      </c>
      <c r="G23" s="203">
        <f t="shared" si="2"/>
        <v>1168.2800000000002</v>
      </c>
      <c r="H23" s="234">
        <f t="shared" si="2"/>
        <v>0.11</v>
      </c>
      <c r="I23" s="203">
        <f t="shared" si="2"/>
        <v>0.61599999999999999</v>
      </c>
      <c r="J23" s="203">
        <f t="shared" si="2"/>
        <v>95.9</v>
      </c>
      <c r="K23" s="203">
        <f t="shared" si="2"/>
        <v>187.12</v>
      </c>
      <c r="L23" s="203">
        <f t="shared" si="2"/>
        <v>179.79999999999998</v>
      </c>
      <c r="M23" s="203">
        <f t="shared" si="2"/>
        <v>543.9</v>
      </c>
      <c r="N23" s="203">
        <f t="shared" si="2"/>
        <v>10.76</v>
      </c>
    </row>
    <row r="24" spans="1:14" ht="20.25" customHeight="1">
      <c r="A24" s="203"/>
      <c r="B24" s="207" t="s">
        <v>46</v>
      </c>
      <c r="C24" s="227"/>
      <c r="D24" s="205"/>
      <c r="E24" s="205"/>
      <c r="F24" s="205"/>
      <c r="G24" s="205"/>
      <c r="H24" s="228"/>
      <c r="I24" s="205"/>
      <c r="J24" s="205"/>
      <c r="K24" s="205"/>
      <c r="L24" s="205"/>
      <c r="M24" s="205"/>
      <c r="N24" s="205"/>
    </row>
    <row r="25" spans="1:14" ht="52.5" customHeight="1">
      <c r="A25" s="203" t="s">
        <v>260</v>
      </c>
      <c r="B25" s="204" t="s">
        <v>259</v>
      </c>
      <c r="C25" s="232">
        <v>150</v>
      </c>
      <c r="D25" s="205">
        <v>0.82</v>
      </c>
      <c r="E25" s="205">
        <v>0.9</v>
      </c>
      <c r="F25" s="205">
        <v>2.82</v>
      </c>
      <c r="G25" s="205">
        <v>22.56</v>
      </c>
      <c r="H25" s="228">
        <v>7.5</v>
      </c>
      <c r="I25" s="205">
        <v>0</v>
      </c>
      <c r="J25" s="205">
        <v>0</v>
      </c>
      <c r="K25" s="205">
        <v>1.66</v>
      </c>
      <c r="L25" s="205">
        <v>1</v>
      </c>
      <c r="M25" s="205">
        <v>9.1999999999999993</v>
      </c>
      <c r="N25" s="205">
        <v>0.12</v>
      </c>
    </row>
    <row r="26" spans="1:14" ht="37.5" customHeight="1">
      <c r="A26" s="203" t="s">
        <v>239</v>
      </c>
      <c r="B26" s="204" t="s">
        <v>50</v>
      </c>
      <c r="C26" s="204">
        <v>200</v>
      </c>
      <c r="D26" s="205">
        <v>0.5</v>
      </c>
      <c r="E26" s="205">
        <v>0</v>
      </c>
      <c r="F26" s="205">
        <v>15.01</v>
      </c>
      <c r="G26" s="205">
        <v>58</v>
      </c>
      <c r="H26" s="228">
        <v>0</v>
      </c>
      <c r="I26" s="205">
        <v>0</v>
      </c>
      <c r="J26" s="205">
        <v>1.2</v>
      </c>
      <c r="K26" s="205">
        <v>0.2</v>
      </c>
      <c r="L26" s="205">
        <v>0</v>
      </c>
      <c r="M26" s="205">
        <v>0</v>
      </c>
      <c r="N26" s="205">
        <v>0.03</v>
      </c>
    </row>
    <row r="27" spans="1:14" ht="16.5" customHeight="1">
      <c r="A27" s="203"/>
      <c r="B27" s="203" t="s">
        <v>51</v>
      </c>
      <c r="C27" s="203">
        <f>SUM(C25:C26)</f>
        <v>350</v>
      </c>
      <c r="D27" s="203">
        <f>SUM(D25:D26)</f>
        <v>1.3199999999999998</v>
      </c>
      <c r="E27" s="203">
        <f t="shared" ref="E27:N27" si="3">SUM(E25:E26)</f>
        <v>0.9</v>
      </c>
      <c r="F27" s="203">
        <f t="shared" si="3"/>
        <v>17.829999999999998</v>
      </c>
      <c r="G27" s="203">
        <f t="shared" si="3"/>
        <v>80.56</v>
      </c>
      <c r="H27" s="234">
        <f t="shared" si="3"/>
        <v>7.5</v>
      </c>
      <c r="I27" s="203">
        <f t="shared" si="3"/>
        <v>0</v>
      </c>
      <c r="J27" s="203">
        <f t="shared" si="3"/>
        <v>1.2</v>
      </c>
      <c r="K27" s="203">
        <f t="shared" si="3"/>
        <v>1.8599999999999999</v>
      </c>
      <c r="L27" s="203">
        <f t="shared" si="3"/>
        <v>1</v>
      </c>
      <c r="M27" s="203">
        <f t="shared" si="3"/>
        <v>9.1999999999999993</v>
      </c>
      <c r="N27" s="203">
        <f t="shared" si="3"/>
        <v>0.15</v>
      </c>
    </row>
    <row r="28" spans="1:14" ht="20.25" customHeight="1">
      <c r="A28" s="203"/>
      <c r="B28" s="212" t="s">
        <v>52</v>
      </c>
      <c r="C28" s="237"/>
      <c r="D28" s="205"/>
      <c r="E28" s="205"/>
      <c r="F28" s="205"/>
      <c r="G28" s="205"/>
      <c r="H28" s="228"/>
      <c r="I28" s="205"/>
      <c r="J28" s="205"/>
      <c r="K28" s="205"/>
      <c r="L28" s="205"/>
      <c r="M28" s="205"/>
      <c r="N28" s="205"/>
    </row>
    <row r="29" spans="1:14" ht="36" customHeight="1">
      <c r="A29" s="234" t="s">
        <v>261</v>
      </c>
      <c r="B29" s="247" t="s">
        <v>162</v>
      </c>
      <c r="C29" s="232" t="s">
        <v>163</v>
      </c>
      <c r="D29" s="205">
        <v>14.35</v>
      </c>
      <c r="E29" s="205">
        <v>19.739999999999998</v>
      </c>
      <c r="F29" s="205">
        <v>16.63</v>
      </c>
      <c r="G29" s="205">
        <v>303.10500000000002</v>
      </c>
      <c r="H29" s="228">
        <v>22.05</v>
      </c>
      <c r="I29" s="205">
        <v>0.13500000000000001</v>
      </c>
      <c r="J29" s="205">
        <v>8.61</v>
      </c>
      <c r="K29" s="205">
        <v>62.23</v>
      </c>
      <c r="L29" s="205">
        <v>16.77</v>
      </c>
      <c r="M29" s="205">
        <v>77.61</v>
      </c>
      <c r="N29" s="205">
        <v>1.1399999999999999</v>
      </c>
    </row>
    <row r="30" spans="1:14" s="129" customFormat="1" ht="20.25" customHeight="1">
      <c r="A30" s="295" t="s">
        <v>221</v>
      </c>
      <c r="B30" s="268" t="s">
        <v>164</v>
      </c>
      <c r="C30" s="253">
        <v>200</v>
      </c>
      <c r="D30" s="205">
        <v>12.4</v>
      </c>
      <c r="E30" s="205">
        <v>8.1999999999999993</v>
      </c>
      <c r="F30" s="205">
        <v>62</v>
      </c>
      <c r="G30" s="205">
        <v>396.3</v>
      </c>
      <c r="H30" s="228">
        <v>20</v>
      </c>
      <c r="I30" s="205">
        <v>0.33</v>
      </c>
      <c r="J30" s="205">
        <v>0</v>
      </c>
      <c r="K30" s="205">
        <v>20.9</v>
      </c>
      <c r="L30" s="205">
        <v>186.7</v>
      </c>
      <c r="M30" s="205">
        <v>279.7</v>
      </c>
      <c r="N30" s="205">
        <v>6.4</v>
      </c>
    </row>
    <row r="31" spans="1:14" ht="20.25" customHeight="1">
      <c r="A31" s="203" t="s">
        <v>30</v>
      </c>
      <c r="B31" s="204" t="s">
        <v>44</v>
      </c>
      <c r="C31" s="204">
        <v>50</v>
      </c>
      <c r="D31" s="205">
        <f>7.7*C31/100</f>
        <v>3.85</v>
      </c>
      <c r="E31" s="205">
        <f>3*C31/100</f>
        <v>1.5</v>
      </c>
      <c r="F31" s="205">
        <f>49.8*C31/100</f>
        <v>24.9</v>
      </c>
      <c r="G31" s="205">
        <f>262*C31/100</f>
        <v>131</v>
      </c>
      <c r="H31" s="228">
        <v>0</v>
      </c>
      <c r="I31" s="205">
        <f>0.16*C31/100</f>
        <v>0.08</v>
      </c>
      <c r="J31" s="205">
        <v>0</v>
      </c>
      <c r="K31" s="205">
        <f>26*C31/100</f>
        <v>13</v>
      </c>
      <c r="L31" s="205">
        <f>35*C31/100</f>
        <v>17.5</v>
      </c>
      <c r="M31" s="205">
        <f>83*C31/100</f>
        <v>41.5</v>
      </c>
      <c r="N31" s="205">
        <f>1.6*C31/100</f>
        <v>0.8</v>
      </c>
    </row>
    <row r="32" spans="1:14" ht="20.25" customHeight="1">
      <c r="A32" s="203" t="s">
        <v>249</v>
      </c>
      <c r="B32" s="204" t="s">
        <v>43</v>
      </c>
      <c r="C32" s="204">
        <v>60</v>
      </c>
      <c r="D32" s="205">
        <v>3</v>
      </c>
      <c r="E32" s="205">
        <f>1.2*C32/100</f>
        <v>0.72</v>
      </c>
      <c r="F32" s="205">
        <f>34.2*C32/100</f>
        <v>20.52</v>
      </c>
      <c r="G32" s="205">
        <f>181*C32/100</f>
        <v>108.6</v>
      </c>
      <c r="H32" s="228">
        <v>0</v>
      </c>
      <c r="I32" s="205">
        <f>0.11*C32/100</f>
        <v>6.6000000000000003E-2</v>
      </c>
      <c r="J32" s="205">
        <v>0</v>
      </c>
      <c r="K32" s="205">
        <f>34*C32/100</f>
        <v>20.399999999999999</v>
      </c>
      <c r="L32" s="205">
        <f>41*C32/100</f>
        <v>24.6</v>
      </c>
      <c r="M32" s="205">
        <f>120*C32/100</f>
        <v>72</v>
      </c>
      <c r="N32" s="205">
        <f>2.3*C32/100</f>
        <v>1.38</v>
      </c>
    </row>
    <row r="33" spans="1:14" ht="20.25" customHeight="1">
      <c r="A33" s="209" t="s">
        <v>231</v>
      </c>
      <c r="B33" s="210" t="s">
        <v>237</v>
      </c>
      <c r="C33" s="210">
        <v>200</v>
      </c>
      <c r="D33" s="242">
        <v>0.8</v>
      </c>
      <c r="E33" s="242">
        <v>0</v>
      </c>
      <c r="F33" s="242">
        <v>19.98</v>
      </c>
      <c r="G33" s="242">
        <v>104</v>
      </c>
      <c r="H33" s="243">
        <v>0</v>
      </c>
      <c r="I33" s="242">
        <v>0</v>
      </c>
      <c r="J33" s="242">
        <v>0.24</v>
      </c>
      <c r="K33" s="242">
        <v>0.4</v>
      </c>
      <c r="L33" s="242">
        <v>0</v>
      </c>
      <c r="M33" s="242">
        <v>0</v>
      </c>
      <c r="N33" s="242">
        <v>0.03</v>
      </c>
    </row>
    <row r="34" spans="1:14" ht="20.25" customHeight="1">
      <c r="A34" s="203"/>
      <c r="B34" s="203" t="s">
        <v>146</v>
      </c>
      <c r="C34" s="203">
        <v>685</v>
      </c>
      <c r="D34" s="203">
        <f>SUM(D30:D33)</f>
        <v>20.05</v>
      </c>
      <c r="E34" s="203">
        <f t="shared" ref="E34:N34" si="4">SUM(E30:E33)</f>
        <v>10.42</v>
      </c>
      <c r="F34" s="203">
        <f t="shared" si="4"/>
        <v>127.4</v>
      </c>
      <c r="G34" s="203">
        <f t="shared" si="4"/>
        <v>739.9</v>
      </c>
      <c r="H34" s="234">
        <f t="shared" si="4"/>
        <v>20</v>
      </c>
      <c r="I34" s="203">
        <f t="shared" si="4"/>
        <v>0.47600000000000003</v>
      </c>
      <c r="J34" s="203">
        <f t="shared" si="4"/>
        <v>0.24</v>
      </c>
      <c r="K34" s="203">
        <f t="shared" si="4"/>
        <v>54.699999999999996</v>
      </c>
      <c r="L34" s="203">
        <f t="shared" si="4"/>
        <v>228.79999999999998</v>
      </c>
      <c r="M34" s="203">
        <f t="shared" si="4"/>
        <v>393.2</v>
      </c>
      <c r="N34" s="203">
        <f t="shared" si="4"/>
        <v>8.61</v>
      </c>
    </row>
    <row r="35" spans="1:14" ht="20.25" customHeight="1">
      <c r="A35" s="203"/>
      <c r="B35" s="212" t="s">
        <v>63</v>
      </c>
      <c r="C35" s="205"/>
      <c r="D35" s="203"/>
      <c r="E35" s="203"/>
      <c r="F35" s="203"/>
      <c r="G35" s="203"/>
      <c r="H35" s="234"/>
      <c r="I35" s="203"/>
      <c r="J35" s="203"/>
      <c r="K35" s="203"/>
      <c r="L35" s="203"/>
      <c r="M35" s="203"/>
      <c r="N35" s="203"/>
    </row>
    <row r="36" spans="1:14" ht="18" customHeight="1">
      <c r="A36" s="203" t="s">
        <v>96</v>
      </c>
      <c r="B36" s="204" t="s">
        <v>1</v>
      </c>
      <c r="C36" s="231">
        <v>180</v>
      </c>
      <c r="D36" s="203">
        <v>6.12</v>
      </c>
      <c r="E36" s="203">
        <v>4.5</v>
      </c>
      <c r="F36" s="203">
        <v>9.9</v>
      </c>
      <c r="G36" s="203">
        <v>104.58</v>
      </c>
      <c r="H36" s="234">
        <v>39.6</v>
      </c>
      <c r="I36" s="203">
        <v>4.3200000000000002E-2</v>
      </c>
      <c r="J36" s="203">
        <v>1.26</v>
      </c>
      <c r="K36" s="203">
        <v>194.4</v>
      </c>
      <c r="L36" s="203">
        <v>28.8</v>
      </c>
      <c r="M36" s="203">
        <v>169.2</v>
      </c>
      <c r="N36" s="203">
        <v>0.18</v>
      </c>
    </row>
    <row r="37" spans="1:14" ht="20.25" customHeight="1">
      <c r="A37" s="203"/>
      <c r="B37" s="203" t="s">
        <v>65</v>
      </c>
      <c r="C37" s="231">
        <v>180</v>
      </c>
      <c r="D37" s="203">
        <v>6.12</v>
      </c>
      <c r="E37" s="203">
        <v>4.5</v>
      </c>
      <c r="F37" s="203">
        <v>9.9</v>
      </c>
      <c r="G37" s="203">
        <v>104.58</v>
      </c>
      <c r="H37" s="234">
        <v>39.6</v>
      </c>
      <c r="I37" s="203">
        <v>4.3200000000000002E-2</v>
      </c>
      <c r="J37" s="203">
        <v>1.26</v>
      </c>
      <c r="K37" s="203">
        <v>194.4</v>
      </c>
      <c r="L37" s="203">
        <v>28.8</v>
      </c>
      <c r="M37" s="203">
        <v>169.2</v>
      </c>
      <c r="N37" s="203">
        <v>0.18</v>
      </c>
    </row>
    <row r="38" spans="1:14" ht="20.25" customHeight="1">
      <c r="A38" s="203"/>
      <c r="B38" s="204"/>
      <c r="C38" s="204"/>
      <c r="D38" s="205"/>
      <c r="E38" s="205"/>
      <c r="F38" s="205"/>
      <c r="G38" s="205"/>
      <c r="H38" s="228"/>
      <c r="I38" s="205"/>
      <c r="J38" s="205"/>
      <c r="K38" s="205"/>
      <c r="L38" s="205"/>
      <c r="M38" s="205"/>
      <c r="N38" s="205"/>
    </row>
    <row r="39" spans="1:14" ht="20.25" customHeight="1">
      <c r="A39" s="203"/>
      <c r="B39" s="203" t="s">
        <v>66</v>
      </c>
      <c r="C39" s="203">
        <f>SUM(C12+C15+C23+C27+C34+C37)</f>
        <v>2947</v>
      </c>
      <c r="D39" s="246">
        <f t="shared" ref="D39:N39" si="5">SUM(D12+D15+D23+D27+D34+D37)</f>
        <v>89.690000000000012</v>
      </c>
      <c r="E39" s="246">
        <f t="shared" si="5"/>
        <v>123.92</v>
      </c>
      <c r="F39" s="246">
        <f t="shared" si="5"/>
        <v>360.49</v>
      </c>
      <c r="G39" s="246">
        <f t="shared" si="5"/>
        <v>3017.07</v>
      </c>
      <c r="H39" s="246">
        <f t="shared" si="5"/>
        <v>513.26</v>
      </c>
      <c r="I39" s="246">
        <f t="shared" si="5"/>
        <v>1.3351999999999999</v>
      </c>
      <c r="J39" s="246">
        <f t="shared" si="5"/>
        <v>229.06</v>
      </c>
      <c r="K39" s="246">
        <f t="shared" si="5"/>
        <v>896.07999999999993</v>
      </c>
      <c r="L39" s="246">
        <f t="shared" si="5"/>
        <v>527.94999999999993</v>
      </c>
      <c r="M39" s="246">
        <f t="shared" si="5"/>
        <v>1628.6000000000001</v>
      </c>
      <c r="N39" s="246">
        <f t="shared" si="5"/>
        <v>25.349999999999998</v>
      </c>
    </row>
    <row r="40" spans="1:14">
      <c r="A40" s="203"/>
      <c r="B40" s="203"/>
      <c r="C40" s="205"/>
      <c r="D40" s="205"/>
      <c r="E40" s="205"/>
      <c r="F40" s="205"/>
      <c r="G40" s="205"/>
      <c r="H40" s="228"/>
      <c r="I40" s="205"/>
      <c r="J40" s="205"/>
      <c r="K40" s="205"/>
      <c r="L40" s="205"/>
      <c r="M40" s="205"/>
      <c r="N40" s="205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topLeftCell="A10" zoomScale="90" zoomScaleSheetLayoutView="90" workbookViewId="0">
      <selection activeCell="N31" sqref="N31"/>
    </sheetView>
  </sheetViews>
  <sheetFormatPr defaultRowHeight="18"/>
  <cols>
    <col min="1" max="1" width="18.109375" style="214" customWidth="1"/>
    <col min="2" max="2" width="35" style="214" customWidth="1"/>
    <col min="3" max="3" width="11.44140625" style="214" customWidth="1"/>
    <col min="4" max="4" width="12" style="214" customWidth="1"/>
    <col min="5" max="5" width="9.33203125" style="214" bestFit="1" customWidth="1"/>
    <col min="6" max="6" width="10.6640625" style="214" bestFit="1" customWidth="1"/>
    <col min="7" max="7" width="15.109375" style="214" customWidth="1"/>
    <col min="8" max="8" width="10.6640625" style="214" bestFit="1" customWidth="1"/>
    <col min="9" max="9" width="9.33203125" style="214" bestFit="1" customWidth="1"/>
    <col min="10" max="12" width="10.6640625" style="214" bestFit="1" customWidth="1"/>
    <col min="13" max="13" width="12.44140625" style="214" bestFit="1" customWidth="1"/>
    <col min="14" max="14" width="9.33203125" style="214" bestFit="1" customWidth="1"/>
  </cols>
  <sheetData>
    <row r="1" spans="1:17">
      <c r="A1" s="321" t="s">
        <v>4</v>
      </c>
      <c r="B1" s="316" t="s">
        <v>5</v>
      </c>
      <c r="C1" s="310" t="s">
        <v>6</v>
      </c>
      <c r="D1" s="313" t="s">
        <v>7</v>
      </c>
      <c r="E1" s="314"/>
      <c r="F1" s="315"/>
      <c r="G1" s="316" t="s">
        <v>8</v>
      </c>
      <c r="H1" s="319" t="s">
        <v>9</v>
      </c>
      <c r="I1" s="298"/>
      <c r="J1" s="299"/>
      <c r="K1" s="298" t="s">
        <v>10</v>
      </c>
      <c r="L1" s="298"/>
      <c r="M1" s="298"/>
      <c r="N1" s="299"/>
    </row>
    <row r="2" spans="1:17" ht="14.4">
      <c r="A2" s="322"/>
      <c r="B2" s="317"/>
      <c r="C2" s="311"/>
      <c r="D2" s="302" t="s">
        <v>11</v>
      </c>
      <c r="E2" s="302" t="s">
        <v>12</v>
      </c>
      <c r="F2" s="303" t="s">
        <v>13</v>
      </c>
      <c r="G2" s="317"/>
      <c r="H2" s="320"/>
      <c r="I2" s="300"/>
      <c r="J2" s="301"/>
      <c r="K2" s="300"/>
      <c r="L2" s="300"/>
      <c r="M2" s="300"/>
      <c r="N2" s="301"/>
    </row>
    <row r="3" spans="1:17" ht="25.5" customHeight="1">
      <c r="A3" s="323"/>
      <c r="B3" s="318"/>
      <c r="C3" s="312"/>
      <c r="D3" s="302"/>
      <c r="E3" s="302"/>
      <c r="F3" s="303"/>
      <c r="G3" s="318"/>
      <c r="H3" s="215" t="s">
        <v>14</v>
      </c>
      <c r="I3" s="216" t="s">
        <v>15</v>
      </c>
      <c r="J3" s="216" t="s">
        <v>16</v>
      </c>
      <c r="K3" s="216" t="s">
        <v>17</v>
      </c>
      <c r="L3" s="216" t="s">
        <v>18</v>
      </c>
      <c r="M3" s="216" t="s">
        <v>19</v>
      </c>
      <c r="N3" s="216" t="s">
        <v>20</v>
      </c>
    </row>
    <row r="4" spans="1:17">
      <c r="A4" s="217"/>
      <c r="B4" s="255" t="s">
        <v>152</v>
      </c>
      <c r="C4" s="218"/>
      <c r="D4" s="219"/>
      <c r="E4" s="219"/>
      <c r="F4" s="220"/>
      <c r="G4" s="221"/>
      <c r="H4" s="215"/>
      <c r="I4" s="216"/>
      <c r="J4" s="216"/>
      <c r="K4" s="216"/>
      <c r="L4" s="216"/>
      <c r="M4" s="216"/>
      <c r="N4" s="216"/>
    </row>
    <row r="5" spans="1:17">
      <c r="A5" s="203"/>
      <c r="B5" s="207" t="s">
        <v>98</v>
      </c>
      <c r="C5" s="227"/>
      <c r="D5" s="205"/>
      <c r="E5" s="205"/>
      <c r="F5" s="205"/>
      <c r="G5" s="205"/>
      <c r="H5" s="228"/>
      <c r="I5" s="205"/>
      <c r="J5" s="205"/>
      <c r="K5" s="205"/>
      <c r="L5" s="205"/>
      <c r="M5" s="205"/>
      <c r="N5" s="205"/>
    </row>
    <row r="6" spans="1:17">
      <c r="A6" s="203"/>
      <c r="B6" s="207" t="s">
        <v>68</v>
      </c>
      <c r="C6" s="227"/>
      <c r="D6" s="205"/>
      <c r="E6" s="205"/>
      <c r="F6" s="205"/>
      <c r="G6" s="205"/>
      <c r="H6" s="228"/>
      <c r="I6" s="205"/>
      <c r="J6" s="205"/>
      <c r="K6" s="205"/>
      <c r="L6" s="205"/>
      <c r="M6" s="205"/>
      <c r="N6" s="205"/>
    </row>
    <row r="7" spans="1:17" ht="33.75" customHeight="1">
      <c r="A7" s="203" t="s">
        <v>24</v>
      </c>
      <c r="B7" s="204" t="s">
        <v>25</v>
      </c>
      <c r="C7" s="204">
        <v>250</v>
      </c>
      <c r="D7" s="205">
        <v>3.75</v>
      </c>
      <c r="E7" s="205">
        <v>4.63</v>
      </c>
      <c r="F7" s="230">
        <v>31.4</v>
      </c>
      <c r="G7" s="205">
        <v>182.13</v>
      </c>
      <c r="H7" s="228">
        <v>23.75</v>
      </c>
      <c r="I7" s="205">
        <v>0.05</v>
      </c>
      <c r="J7" s="205">
        <v>0</v>
      </c>
      <c r="K7" s="236">
        <v>9.75</v>
      </c>
      <c r="L7" s="205">
        <v>6.54</v>
      </c>
      <c r="M7" s="205">
        <v>32.9</v>
      </c>
      <c r="N7" s="205">
        <v>0.4</v>
      </c>
    </row>
    <row r="8" spans="1:17">
      <c r="A8" s="203" t="s">
        <v>30</v>
      </c>
      <c r="B8" s="231" t="s">
        <v>31</v>
      </c>
      <c r="C8" s="231">
        <v>30</v>
      </c>
      <c r="D8" s="205">
        <f>7.7*C8/100</f>
        <v>2.31</v>
      </c>
      <c r="E8" s="205">
        <f>3*C8/100</f>
        <v>0.9</v>
      </c>
      <c r="F8" s="205">
        <f>49.8*C8/100</f>
        <v>14.94</v>
      </c>
      <c r="G8" s="205">
        <f>262*C8/100</f>
        <v>78.599999999999994</v>
      </c>
      <c r="H8" s="228">
        <v>0</v>
      </c>
      <c r="I8" s="205">
        <f>0.16*C8/100</f>
        <v>4.8000000000000001E-2</v>
      </c>
      <c r="J8" s="205">
        <v>0</v>
      </c>
      <c r="K8" s="205">
        <f>26*C8/100</f>
        <v>7.8</v>
      </c>
      <c r="L8" s="205">
        <f>35*C8/100</f>
        <v>10.5</v>
      </c>
      <c r="M8" s="205">
        <f>83*C8/100</f>
        <v>24.9</v>
      </c>
      <c r="N8" s="205">
        <f>1.6*C8/100</f>
        <v>0.48</v>
      </c>
      <c r="O8" s="72"/>
      <c r="P8" s="72"/>
      <c r="Q8" s="72"/>
    </row>
    <row r="9" spans="1:17" ht="15" customHeight="1">
      <c r="A9" s="203" t="s">
        <v>198</v>
      </c>
      <c r="B9" s="205" t="s">
        <v>27</v>
      </c>
      <c r="C9" s="205">
        <v>200</v>
      </c>
      <c r="D9" s="205">
        <v>3.8</v>
      </c>
      <c r="E9" s="205">
        <v>3.8</v>
      </c>
      <c r="F9" s="205">
        <v>25.1</v>
      </c>
      <c r="G9" s="205">
        <v>145.4</v>
      </c>
      <c r="H9" s="228">
        <v>0.14000000000000001</v>
      </c>
      <c r="I9" s="205">
        <v>0.04</v>
      </c>
      <c r="J9" s="205">
        <v>1.3</v>
      </c>
      <c r="K9" s="205">
        <v>125.32</v>
      </c>
      <c r="L9" s="205">
        <v>31</v>
      </c>
      <c r="M9" s="205">
        <v>116.2</v>
      </c>
      <c r="N9" s="205">
        <v>1</v>
      </c>
    </row>
    <row r="10" spans="1:17" ht="33.75" customHeight="1">
      <c r="A10" s="203" t="s">
        <v>220</v>
      </c>
      <c r="B10" s="204" t="s">
        <v>151</v>
      </c>
      <c r="C10" s="231">
        <v>55</v>
      </c>
      <c r="D10" s="205">
        <v>5.4</v>
      </c>
      <c r="E10" s="236">
        <v>1.88</v>
      </c>
      <c r="F10" s="205">
        <v>55.45</v>
      </c>
      <c r="G10" s="205">
        <v>117.95</v>
      </c>
      <c r="H10" s="228">
        <v>0</v>
      </c>
      <c r="I10" s="205">
        <v>0</v>
      </c>
      <c r="J10" s="205">
        <v>0</v>
      </c>
      <c r="K10" s="236">
        <v>9.82</v>
      </c>
      <c r="L10" s="205">
        <v>11.68</v>
      </c>
      <c r="M10" s="205">
        <v>24.27</v>
      </c>
      <c r="N10" s="205">
        <v>0.67</v>
      </c>
      <c r="O10" s="72"/>
      <c r="P10" s="72"/>
    </row>
    <row r="11" spans="1:17">
      <c r="A11" s="203"/>
      <c r="B11" s="203" t="s">
        <v>134</v>
      </c>
      <c r="C11" s="233">
        <f>SUM(C7:C10)</f>
        <v>535</v>
      </c>
      <c r="D11" s="203">
        <f t="shared" ref="D11:N11" si="0">SUM(D7:D10)</f>
        <v>15.26</v>
      </c>
      <c r="E11" s="203">
        <f t="shared" si="0"/>
        <v>11.21</v>
      </c>
      <c r="F11" s="203">
        <f t="shared" si="0"/>
        <v>126.89</v>
      </c>
      <c r="G11" s="203">
        <f t="shared" si="0"/>
        <v>524.08000000000004</v>
      </c>
      <c r="H11" s="234">
        <f t="shared" si="0"/>
        <v>23.89</v>
      </c>
      <c r="I11" s="203">
        <f t="shared" si="0"/>
        <v>0.13800000000000001</v>
      </c>
      <c r="J11" s="203">
        <f t="shared" si="0"/>
        <v>1.3</v>
      </c>
      <c r="K11" s="203">
        <f t="shared" si="0"/>
        <v>152.69</v>
      </c>
      <c r="L11" s="203">
        <f t="shared" si="0"/>
        <v>59.72</v>
      </c>
      <c r="M11" s="203">
        <f t="shared" si="0"/>
        <v>198.27</v>
      </c>
      <c r="N11" s="203">
        <f t="shared" si="0"/>
        <v>2.5499999999999998</v>
      </c>
      <c r="O11" s="72"/>
      <c r="P11" s="72"/>
    </row>
    <row r="12" spans="1:17">
      <c r="A12" s="203"/>
      <c r="B12" s="207" t="s">
        <v>33</v>
      </c>
      <c r="C12" s="205"/>
      <c r="D12" s="203"/>
      <c r="E12" s="203"/>
      <c r="F12" s="203"/>
      <c r="G12" s="203"/>
      <c r="H12" s="234"/>
      <c r="I12" s="203"/>
      <c r="J12" s="203"/>
      <c r="K12" s="203"/>
      <c r="L12" s="203"/>
      <c r="M12" s="203"/>
      <c r="N12" s="203"/>
    </row>
    <row r="13" spans="1:17">
      <c r="A13" s="203" t="s">
        <v>199</v>
      </c>
      <c r="B13" s="208" t="s">
        <v>34</v>
      </c>
      <c r="C13" s="241">
        <v>200</v>
      </c>
      <c r="D13" s="203">
        <v>0.8</v>
      </c>
      <c r="E13" s="203">
        <v>0.8</v>
      </c>
      <c r="F13" s="203">
        <v>19.600000000000001</v>
      </c>
      <c r="G13" s="203">
        <v>94</v>
      </c>
      <c r="H13" s="234">
        <v>0</v>
      </c>
      <c r="I13" s="203">
        <v>6.0000000000000001E-3</v>
      </c>
      <c r="J13" s="203">
        <v>20</v>
      </c>
      <c r="K13" s="203">
        <v>32</v>
      </c>
      <c r="L13" s="203">
        <v>18</v>
      </c>
      <c r="M13" s="203">
        <v>22</v>
      </c>
      <c r="N13" s="203">
        <v>4.4000000000000004</v>
      </c>
    </row>
    <row r="14" spans="1:17">
      <c r="A14" s="203"/>
      <c r="B14" s="203" t="s">
        <v>35</v>
      </c>
      <c r="C14" s="204">
        <f t="shared" ref="C14:N14" si="1">SUM(C13:C13)</f>
        <v>200</v>
      </c>
      <c r="D14" s="204">
        <f t="shared" si="1"/>
        <v>0.8</v>
      </c>
      <c r="E14" s="204">
        <f t="shared" si="1"/>
        <v>0.8</v>
      </c>
      <c r="F14" s="204">
        <f t="shared" si="1"/>
        <v>19.600000000000001</v>
      </c>
      <c r="G14" s="204">
        <f t="shared" si="1"/>
        <v>94</v>
      </c>
      <c r="H14" s="204">
        <f t="shared" si="1"/>
        <v>0</v>
      </c>
      <c r="I14" s="204">
        <f t="shared" si="1"/>
        <v>6.0000000000000001E-3</v>
      </c>
      <c r="J14" s="204">
        <f t="shared" si="1"/>
        <v>20</v>
      </c>
      <c r="K14" s="204">
        <f t="shared" si="1"/>
        <v>32</v>
      </c>
      <c r="L14" s="204">
        <f t="shared" si="1"/>
        <v>18</v>
      </c>
      <c r="M14" s="204">
        <f t="shared" si="1"/>
        <v>22</v>
      </c>
      <c r="N14" s="204">
        <f t="shared" si="1"/>
        <v>4.4000000000000004</v>
      </c>
    </row>
    <row r="15" spans="1:17">
      <c r="A15" s="203"/>
      <c r="B15" s="207" t="s">
        <v>36</v>
      </c>
      <c r="C15" s="227"/>
      <c r="D15" s="205"/>
      <c r="E15" s="205"/>
      <c r="F15" s="205"/>
      <c r="G15" s="205"/>
      <c r="H15" s="228"/>
      <c r="I15" s="205"/>
      <c r="J15" s="205"/>
      <c r="K15" s="205"/>
      <c r="L15" s="205"/>
      <c r="M15" s="205"/>
      <c r="N15" s="205"/>
    </row>
    <row r="16" spans="1:17" ht="36" customHeight="1">
      <c r="A16" s="203" t="s">
        <v>168</v>
      </c>
      <c r="B16" s="204" t="s">
        <v>169</v>
      </c>
      <c r="C16" s="232" t="s">
        <v>76</v>
      </c>
      <c r="D16" s="205">
        <v>3.08</v>
      </c>
      <c r="E16" s="205">
        <v>6.1</v>
      </c>
      <c r="F16" s="205">
        <v>17.29</v>
      </c>
      <c r="G16" s="205">
        <v>138.55000000000001</v>
      </c>
      <c r="H16" s="228">
        <v>0</v>
      </c>
      <c r="I16" s="205">
        <v>0</v>
      </c>
      <c r="J16" s="205">
        <v>16.75</v>
      </c>
      <c r="K16" s="205">
        <v>20.2</v>
      </c>
      <c r="L16" s="205">
        <v>50.5</v>
      </c>
      <c r="M16" s="205">
        <v>29.2</v>
      </c>
      <c r="N16" s="205">
        <v>0.41</v>
      </c>
    </row>
    <row r="17" spans="1:17" s="72" customFormat="1" ht="34.5" customHeight="1">
      <c r="A17" s="225" t="s">
        <v>209</v>
      </c>
      <c r="B17" s="231" t="s">
        <v>89</v>
      </c>
      <c r="C17" s="229" t="s">
        <v>255</v>
      </c>
      <c r="D17" s="233">
        <v>13.582800000000001</v>
      </c>
      <c r="E17" s="233">
        <v>16.239599999999999</v>
      </c>
      <c r="F17" s="233">
        <v>11.6532</v>
      </c>
      <c r="G17" s="233">
        <v>248.46</v>
      </c>
      <c r="H17" s="233">
        <v>0</v>
      </c>
      <c r="I17" s="233">
        <v>0</v>
      </c>
      <c r="J17" s="233">
        <v>1.26</v>
      </c>
      <c r="K17" s="233">
        <v>14.904</v>
      </c>
      <c r="L17" s="233">
        <v>20.16</v>
      </c>
      <c r="M17" s="233">
        <v>120.24</v>
      </c>
      <c r="N17" s="233">
        <v>1.194</v>
      </c>
    </row>
    <row r="18" spans="1:17" ht="17.25" customHeight="1">
      <c r="A18" s="203" t="s">
        <v>127</v>
      </c>
      <c r="B18" s="252" t="s">
        <v>128</v>
      </c>
      <c r="C18" s="253">
        <v>200</v>
      </c>
      <c r="D18" s="205">
        <v>4.13</v>
      </c>
      <c r="E18" s="205">
        <v>0.4</v>
      </c>
      <c r="F18" s="205">
        <v>27.25</v>
      </c>
      <c r="G18" s="205">
        <v>183</v>
      </c>
      <c r="H18" s="228">
        <v>34</v>
      </c>
      <c r="I18" s="205">
        <v>0.19</v>
      </c>
      <c r="J18" s="205">
        <v>24.3</v>
      </c>
      <c r="K18" s="230">
        <v>49.3</v>
      </c>
      <c r="L18" s="205">
        <v>37</v>
      </c>
      <c r="M18" s="230">
        <v>115.8</v>
      </c>
      <c r="N18" s="205">
        <v>1.35</v>
      </c>
    </row>
    <row r="19" spans="1:17" ht="19.5" customHeight="1">
      <c r="A19" s="203" t="s">
        <v>206</v>
      </c>
      <c r="B19" s="248" t="s">
        <v>160</v>
      </c>
      <c r="C19" s="229">
        <v>100</v>
      </c>
      <c r="D19" s="205">
        <v>2.29</v>
      </c>
      <c r="E19" s="205">
        <v>0.4</v>
      </c>
      <c r="F19" s="205">
        <v>11.2</v>
      </c>
      <c r="G19" s="205">
        <v>58</v>
      </c>
      <c r="H19" s="228">
        <v>0.2</v>
      </c>
      <c r="I19" s="205">
        <v>2E-3</v>
      </c>
      <c r="J19" s="205">
        <v>4.8</v>
      </c>
      <c r="K19" s="205">
        <v>42</v>
      </c>
      <c r="L19" s="205">
        <v>13</v>
      </c>
      <c r="M19" s="205">
        <v>41</v>
      </c>
      <c r="N19" s="205">
        <v>0.3</v>
      </c>
      <c r="O19" s="72"/>
      <c r="P19" s="72"/>
    </row>
    <row r="20" spans="1:17">
      <c r="A20" s="203" t="s">
        <v>249</v>
      </c>
      <c r="B20" s="204" t="s">
        <v>43</v>
      </c>
      <c r="C20" s="204">
        <v>60</v>
      </c>
      <c r="D20" s="205">
        <v>3</v>
      </c>
      <c r="E20" s="205">
        <f>1.2*C20/100</f>
        <v>0.72</v>
      </c>
      <c r="F20" s="205">
        <f>34.2*C20/100</f>
        <v>20.52</v>
      </c>
      <c r="G20" s="205">
        <f>181*C20/100</f>
        <v>108.6</v>
      </c>
      <c r="H20" s="228">
        <v>0</v>
      </c>
      <c r="I20" s="205">
        <f>0.11*C20/100</f>
        <v>6.6000000000000003E-2</v>
      </c>
      <c r="J20" s="205">
        <v>0</v>
      </c>
      <c r="K20" s="205">
        <f>34*C20/100</f>
        <v>20.399999999999999</v>
      </c>
      <c r="L20" s="205">
        <f>41*C20/100</f>
        <v>24.6</v>
      </c>
      <c r="M20" s="205">
        <f>120*C20/100</f>
        <v>72</v>
      </c>
      <c r="N20" s="205">
        <f>2.3*C20/100</f>
        <v>1.38</v>
      </c>
    </row>
    <row r="21" spans="1:17">
      <c r="A21" s="203" t="s">
        <v>30</v>
      </c>
      <c r="B21" s="204" t="s">
        <v>44</v>
      </c>
      <c r="C21" s="204">
        <v>100</v>
      </c>
      <c r="D21" s="205">
        <f>7.7*C21/100</f>
        <v>7.7</v>
      </c>
      <c r="E21" s="205">
        <f>3*C21/100</f>
        <v>3</v>
      </c>
      <c r="F21" s="205">
        <f>49.8*C21/100</f>
        <v>49.8</v>
      </c>
      <c r="G21" s="205">
        <f>262*C21/100</f>
        <v>262</v>
      </c>
      <c r="H21" s="228">
        <v>0</v>
      </c>
      <c r="I21" s="205">
        <f>0.16*C21/100</f>
        <v>0.16</v>
      </c>
      <c r="J21" s="205">
        <v>0</v>
      </c>
      <c r="K21" s="205">
        <f>26*C21/100</f>
        <v>26</v>
      </c>
      <c r="L21" s="205">
        <f>35*C21/100</f>
        <v>35</v>
      </c>
      <c r="M21" s="205">
        <f>83*C21/100</f>
        <v>83</v>
      </c>
      <c r="N21" s="205">
        <f>1.6*C21/100</f>
        <v>1.6</v>
      </c>
    </row>
    <row r="22" spans="1:17" ht="33.75" customHeight="1">
      <c r="A22" s="203" t="s">
        <v>235</v>
      </c>
      <c r="B22" s="204" t="s">
        <v>88</v>
      </c>
      <c r="C22" s="231">
        <v>200</v>
      </c>
      <c r="D22" s="233">
        <v>0.7</v>
      </c>
      <c r="E22" s="233">
        <v>0.3</v>
      </c>
      <c r="F22" s="233">
        <v>20.7</v>
      </c>
      <c r="G22" s="233">
        <v>87.8</v>
      </c>
      <c r="H22" s="233">
        <v>0</v>
      </c>
      <c r="I22" s="233">
        <v>0.01</v>
      </c>
      <c r="J22" s="233">
        <v>100</v>
      </c>
      <c r="K22" s="233">
        <v>21.3</v>
      </c>
      <c r="L22" s="233">
        <v>3.4</v>
      </c>
      <c r="M22" s="238">
        <v>3.4</v>
      </c>
      <c r="N22" s="233">
        <v>0.63</v>
      </c>
    </row>
    <row r="23" spans="1:17">
      <c r="A23" s="203"/>
      <c r="B23" s="203" t="s">
        <v>45</v>
      </c>
      <c r="C23" s="233">
        <v>1090</v>
      </c>
      <c r="D23" s="254">
        <f t="shared" ref="D23:N23" si="2">SUM(D16:D22)</f>
        <v>34.482800000000005</v>
      </c>
      <c r="E23" s="254">
        <f t="shared" si="2"/>
        <v>27.159599999999994</v>
      </c>
      <c r="F23" s="254">
        <f t="shared" si="2"/>
        <v>158.41319999999996</v>
      </c>
      <c r="G23" s="254">
        <f t="shared" si="2"/>
        <v>1086.4100000000001</v>
      </c>
      <c r="H23" s="269">
        <f t="shared" si="2"/>
        <v>34.200000000000003</v>
      </c>
      <c r="I23" s="254">
        <f t="shared" si="2"/>
        <v>0.42800000000000005</v>
      </c>
      <c r="J23" s="254">
        <f t="shared" si="2"/>
        <v>147.11000000000001</v>
      </c>
      <c r="K23" s="254">
        <f t="shared" si="2"/>
        <v>194.10400000000001</v>
      </c>
      <c r="L23" s="254">
        <f t="shared" si="2"/>
        <v>183.66</v>
      </c>
      <c r="M23" s="254">
        <f t="shared" si="2"/>
        <v>464.64</v>
      </c>
      <c r="N23" s="254">
        <f t="shared" si="2"/>
        <v>6.8639999999999999</v>
      </c>
      <c r="O23" s="72"/>
      <c r="P23" s="72"/>
    </row>
    <row r="24" spans="1:17">
      <c r="A24" s="203"/>
      <c r="B24" s="207" t="s">
        <v>46</v>
      </c>
      <c r="C24" s="227"/>
      <c r="D24" s="205"/>
      <c r="E24" s="205"/>
      <c r="F24" s="205"/>
      <c r="G24" s="205"/>
      <c r="H24" s="228"/>
      <c r="I24" s="205"/>
      <c r="J24" s="205"/>
      <c r="K24" s="205"/>
      <c r="L24" s="205"/>
      <c r="M24" s="205"/>
      <c r="N24" s="205"/>
    </row>
    <row r="25" spans="1:17">
      <c r="A25" s="203" t="s">
        <v>124</v>
      </c>
      <c r="B25" s="204" t="s">
        <v>125</v>
      </c>
      <c r="C25" s="231">
        <v>150</v>
      </c>
      <c r="D25" s="205">
        <v>10.625</v>
      </c>
      <c r="E25" s="205">
        <v>19.7</v>
      </c>
      <c r="F25" s="205">
        <v>83.6</v>
      </c>
      <c r="G25" s="205">
        <v>555</v>
      </c>
      <c r="H25" s="228">
        <v>27</v>
      </c>
      <c r="I25" s="205">
        <v>0.17499999999999999</v>
      </c>
      <c r="J25" s="205">
        <v>0</v>
      </c>
      <c r="K25" s="205">
        <v>29.1</v>
      </c>
      <c r="L25" s="205">
        <v>36.6</v>
      </c>
      <c r="M25" s="205">
        <v>112.5</v>
      </c>
      <c r="N25" s="205">
        <v>1.925</v>
      </c>
      <c r="O25" s="72"/>
      <c r="P25" s="72"/>
      <c r="Q25" s="72"/>
    </row>
    <row r="26" spans="1:17" ht="18" customHeight="1">
      <c r="A26" s="209" t="s">
        <v>231</v>
      </c>
      <c r="B26" s="210" t="s">
        <v>237</v>
      </c>
      <c r="C26" s="210">
        <v>200</v>
      </c>
      <c r="D26" s="242">
        <v>0.8</v>
      </c>
      <c r="E26" s="242">
        <v>0</v>
      </c>
      <c r="F26" s="242">
        <v>19.98</v>
      </c>
      <c r="G26" s="242">
        <v>104</v>
      </c>
      <c r="H26" s="242">
        <v>0</v>
      </c>
      <c r="I26" s="242">
        <v>0</v>
      </c>
      <c r="J26" s="242">
        <v>0.24</v>
      </c>
      <c r="K26" s="242">
        <v>0.4</v>
      </c>
      <c r="L26" s="242">
        <v>0</v>
      </c>
      <c r="M26" s="242">
        <v>0</v>
      </c>
      <c r="N26" s="242">
        <v>0.03</v>
      </c>
    </row>
    <row r="27" spans="1:17">
      <c r="A27" s="203"/>
      <c r="B27" s="203" t="s">
        <v>51</v>
      </c>
      <c r="C27" s="233">
        <f>SUM(C25:C26)</f>
        <v>350</v>
      </c>
      <c r="D27" s="203">
        <f t="shared" ref="D27:N27" si="3">SUM(D25:D26)</f>
        <v>11.425000000000001</v>
      </c>
      <c r="E27" s="203">
        <f t="shared" si="3"/>
        <v>19.7</v>
      </c>
      <c r="F27" s="203">
        <f t="shared" si="3"/>
        <v>103.58</v>
      </c>
      <c r="G27" s="203">
        <f t="shared" si="3"/>
        <v>659</v>
      </c>
      <c r="H27" s="234">
        <f t="shared" si="3"/>
        <v>27</v>
      </c>
      <c r="I27" s="203">
        <f t="shared" si="3"/>
        <v>0.17499999999999999</v>
      </c>
      <c r="J27" s="203">
        <f t="shared" si="3"/>
        <v>0.24</v>
      </c>
      <c r="K27" s="203">
        <f t="shared" si="3"/>
        <v>29.5</v>
      </c>
      <c r="L27" s="203">
        <f t="shared" si="3"/>
        <v>36.6</v>
      </c>
      <c r="M27" s="203">
        <f t="shared" si="3"/>
        <v>112.5</v>
      </c>
      <c r="N27" s="203">
        <f t="shared" si="3"/>
        <v>1.9550000000000001</v>
      </c>
      <c r="O27" s="72"/>
      <c r="P27" s="72"/>
    </row>
    <row r="28" spans="1:17">
      <c r="A28" s="203"/>
      <c r="B28" s="212" t="s">
        <v>52</v>
      </c>
      <c r="C28" s="237"/>
      <c r="D28" s="205"/>
      <c r="E28" s="205"/>
      <c r="F28" s="205"/>
      <c r="G28" s="205"/>
      <c r="H28" s="228"/>
      <c r="I28" s="205"/>
      <c r="J28" s="205"/>
      <c r="K28" s="205"/>
      <c r="L28" s="205"/>
      <c r="M28" s="205"/>
      <c r="N28" s="205"/>
    </row>
    <row r="29" spans="1:17" ht="18" customHeight="1">
      <c r="A29" s="203" t="s">
        <v>170</v>
      </c>
      <c r="B29" s="204" t="s">
        <v>171</v>
      </c>
      <c r="C29" s="229" t="s">
        <v>163</v>
      </c>
      <c r="D29" s="205">
        <v>18.239999999999998</v>
      </c>
      <c r="E29" s="205">
        <v>21.167999999999999</v>
      </c>
      <c r="F29" s="205">
        <v>3.18</v>
      </c>
      <c r="G29" s="205">
        <v>277.08</v>
      </c>
      <c r="H29" s="228">
        <v>0</v>
      </c>
      <c r="I29" s="205">
        <v>0.56399999999999995</v>
      </c>
      <c r="J29" s="205">
        <v>2.82</v>
      </c>
      <c r="K29" s="205">
        <v>13.523999999999999</v>
      </c>
      <c r="L29" s="205">
        <v>25.32</v>
      </c>
      <c r="M29" s="205">
        <v>190.2</v>
      </c>
      <c r="N29" s="205">
        <v>2.6760000000000002</v>
      </c>
      <c r="O29" s="72"/>
      <c r="P29" s="72"/>
    </row>
    <row r="30" spans="1:17" ht="18" customHeight="1">
      <c r="A30" s="203" t="s">
        <v>264</v>
      </c>
      <c r="B30" s="204" t="s">
        <v>265</v>
      </c>
      <c r="C30" s="229">
        <v>100</v>
      </c>
      <c r="D30" s="205">
        <v>6.0439999999999996</v>
      </c>
      <c r="E30" s="205">
        <v>5.25</v>
      </c>
      <c r="F30" s="205">
        <v>26.3</v>
      </c>
      <c r="G30" s="205">
        <v>170.125</v>
      </c>
      <c r="H30" s="228">
        <v>31.87</v>
      </c>
      <c r="I30" s="205">
        <v>7.4999999999999997E-2</v>
      </c>
      <c r="J30" s="205">
        <v>0</v>
      </c>
      <c r="K30" s="205">
        <v>94.87</v>
      </c>
      <c r="L30" s="205">
        <v>18.75</v>
      </c>
      <c r="M30" s="205">
        <v>95.37</v>
      </c>
      <c r="N30" s="205">
        <v>0.76300000000000001</v>
      </c>
      <c r="O30" s="72"/>
      <c r="P30" s="72"/>
    </row>
    <row r="31" spans="1:17">
      <c r="A31" s="203" t="s">
        <v>240</v>
      </c>
      <c r="B31" s="205" t="s">
        <v>173</v>
      </c>
      <c r="C31" s="205">
        <v>100</v>
      </c>
      <c r="D31" s="205">
        <v>2.38</v>
      </c>
      <c r="E31" s="205">
        <v>3.74</v>
      </c>
      <c r="F31" s="205">
        <v>10.32</v>
      </c>
      <c r="G31" s="205">
        <v>88.25</v>
      </c>
      <c r="H31" s="228">
        <v>0.02</v>
      </c>
      <c r="I31" s="205">
        <v>0.04</v>
      </c>
      <c r="J31" s="205">
        <v>52.88</v>
      </c>
      <c r="K31" s="205">
        <v>59.9</v>
      </c>
      <c r="L31" s="205">
        <v>21.13</v>
      </c>
      <c r="M31" s="205">
        <v>42.07</v>
      </c>
      <c r="N31" s="205">
        <v>0.83</v>
      </c>
    </row>
    <row r="32" spans="1:17">
      <c r="A32" s="203" t="s">
        <v>211</v>
      </c>
      <c r="B32" s="204" t="s">
        <v>0</v>
      </c>
      <c r="C32" s="204">
        <v>200</v>
      </c>
      <c r="D32" s="205">
        <v>0</v>
      </c>
      <c r="E32" s="205">
        <v>0</v>
      </c>
      <c r="F32" s="205">
        <v>21.4</v>
      </c>
      <c r="G32" s="205">
        <v>86</v>
      </c>
      <c r="H32" s="228">
        <v>0</v>
      </c>
      <c r="I32" s="205">
        <v>0</v>
      </c>
      <c r="J32" s="205">
        <v>50</v>
      </c>
      <c r="K32" s="205">
        <v>0</v>
      </c>
      <c r="L32" s="205">
        <v>0</v>
      </c>
      <c r="M32" s="205">
        <v>0</v>
      </c>
      <c r="N32" s="205">
        <v>0</v>
      </c>
    </row>
    <row r="33" spans="1:16">
      <c r="A33" s="203" t="s">
        <v>30</v>
      </c>
      <c r="B33" s="204" t="s">
        <v>44</v>
      </c>
      <c r="C33" s="204">
        <v>50</v>
      </c>
      <c r="D33" s="205">
        <f>7.7*C33/100</f>
        <v>3.85</v>
      </c>
      <c r="E33" s="205">
        <f>3*C33/100</f>
        <v>1.5</v>
      </c>
      <c r="F33" s="205">
        <f>49.8*C33/100</f>
        <v>24.9</v>
      </c>
      <c r="G33" s="205">
        <f>262*C33/100</f>
        <v>131</v>
      </c>
      <c r="H33" s="228">
        <v>0</v>
      </c>
      <c r="I33" s="205">
        <f>0.16*C33/100</f>
        <v>0.08</v>
      </c>
      <c r="J33" s="205">
        <v>0</v>
      </c>
      <c r="K33" s="205">
        <f>26*C33/100</f>
        <v>13</v>
      </c>
      <c r="L33" s="205">
        <f>35*C33/100</f>
        <v>17.5</v>
      </c>
      <c r="M33" s="205">
        <f>83*C33/100</f>
        <v>41.5</v>
      </c>
      <c r="N33" s="205">
        <f>1.6*C33/100</f>
        <v>0.8</v>
      </c>
    </row>
    <row r="34" spans="1:16">
      <c r="A34" s="203" t="s">
        <v>249</v>
      </c>
      <c r="B34" s="204" t="s">
        <v>43</v>
      </c>
      <c r="C34" s="204">
        <v>60</v>
      </c>
      <c r="D34" s="205">
        <v>3</v>
      </c>
      <c r="E34" s="205">
        <f>1.2*C34/100</f>
        <v>0.72</v>
      </c>
      <c r="F34" s="205">
        <f>34.2*C34/100</f>
        <v>20.52</v>
      </c>
      <c r="G34" s="205">
        <f>181*C34/100</f>
        <v>108.6</v>
      </c>
      <c r="H34" s="228">
        <v>0</v>
      </c>
      <c r="I34" s="205">
        <f>0.11*C34/100</f>
        <v>6.6000000000000003E-2</v>
      </c>
      <c r="J34" s="205">
        <v>0</v>
      </c>
      <c r="K34" s="205">
        <f>34*C34/100</f>
        <v>20.399999999999999</v>
      </c>
      <c r="L34" s="205">
        <f>41*C34/100</f>
        <v>24.6</v>
      </c>
      <c r="M34" s="205">
        <f>120*C34/100</f>
        <v>72</v>
      </c>
      <c r="N34" s="205">
        <f>2.3*C34/100</f>
        <v>1.38</v>
      </c>
    </row>
    <row r="35" spans="1:16">
      <c r="A35" s="203"/>
      <c r="B35" s="203" t="s">
        <v>146</v>
      </c>
      <c r="C35" s="205">
        <v>660</v>
      </c>
      <c r="D35" s="203">
        <f>SUM(D29:D34)</f>
        <v>33.513999999999996</v>
      </c>
      <c r="E35" s="203">
        <f t="shared" ref="E35:N35" si="4">SUM(E29:E34)</f>
        <v>32.378</v>
      </c>
      <c r="F35" s="203">
        <f t="shared" si="4"/>
        <v>106.61999999999999</v>
      </c>
      <c r="G35" s="203">
        <f t="shared" si="4"/>
        <v>861.05499999999995</v>
      </c>
      <c r="H35" s="234">
        <f t="shared" si="4"/>
        <v>31.89</v>
      </c>
      <c r="I35" s="203">
        <f t="shared" si="4"/>
        <v>0.82499999999999996</v>
      </c>
      <c r="J35" s="203">
        <f t="shared" si="4"/>
        <v>105.7</v>
      </c>
      <c r="K35" s="203">
        <f t="shared" si="4"/>
        <v>201.69400000000002</v>
      </c>
      <c r="L35" s="203">
        <f t="shared" si="4"/>
        <v>107.30000000000001</v>
      </c>
      <c r="M35" s="203">
        <f t="shared" si="4"/>
        <v>441.14</v>
      </c>
      <c r="N35" s="203">
        <f t="shared" si="4"/>
        <v>6.4489999999999998</v>
      </c>
      <c r="O35" s="72"/>
      <c r="P35" s="72"/>
    </row>
    <row r="36" spans="1:16">
      <c r="A36" s="203"/>
      <c r="B36" s="212" t="s">
        <v>63</v>
      </c>
      <c r="C36" s="205"/>
      <c r="D36" s="203"/>
      <c r="E36" s="203"/>
      <c r="F36" s="203"/>
      <c r="G36" s="203"/>
      <c r="H36" s="234"/>
      <c r="I36" s="203"/>
      <c r="J36" s="203"/>
      <c r="K36" s="203"/>
      <c r="L36" s="203"/>
      <c r="M36" s="203"/>
      <c r="N36" s="203"/>
    </row>
    <row r="37" spans="1:16">
      <c r="A37" s="203" t="s">
        <v>96</v>
      </c>
      <c r="B37" s="204" t="s">
        <v>64</v>
      </c>
      <c r="C37" s="231">
        <v>200</v>
      </c>
      <c r="D37" s="203">
        <v>5.4</v>
      </c>
      <c r="E37" s="203">
        <v>5</v>
      </c>
      <c r="F37" s="203">
        <v>21.6</v>
      </c>
      <c r="G37" s="203">
        <v>158</v>
      </c>
      <c r="H37" s="234">
        <v>44</v>
      </c>
      <c r="I37" s="203">
        <v>0.06</v>
      </c>
      <c r="J37" s="203">
        <v>1.8</v>
      </c>
      <c r="K37" s="203">
        <v>242</v>
      </c>
      <c r="L37" s="203">
        <v>30</v>
      </c>
      <c r="M37" s="203">
        <v>188</v>
      </c>
      <c r="N37" s="203">
        <v>0.2</v>
      </c>
    </row>
    <row r="38" spans="1:16">
      <c r="A38" s="203"/>
      <c r="B38" s="203" t="s">
        <v>65</v>
      </c>
      <c r="C38" s="231">
        <v>200</v>
      </c>
      <c r="D38" s="203">
        <v>5.4</v>
      </c>
      <c r="E38" s="203">
        <v>5</v>
      </c>
      <c r="F38" s="203">
        <v>21.6</v>
      </c>
      <c r="G38" s="203">
        <v>158</v>
      </c>
      <c r="H38" s="234">
        <v>44</v>
      </c>
      <c r="I38" s="203">
        <v>0.06</v>
      </c>
      <c r="J38" s="203">
        <v>1.8</v>
      </c>
      <c r="K38" s="203">
        <v>242</v>
      </c>
      <c r="L38" s="203">
        <v>30</v>
      </c>
      <c r="M38" s="203">
        <v>188</v>
      </c>
      <c r="N38" s="203">
        <v>0.2</v>
      </c>
    </row>
    <row r="39" spans="1:16">
      <c r="A39" s="203"/>
      <c r="B39" s="205"/>
      <c r="C39" s="205"/>
      <c r="D39" s="205"/>
      <c r="E39" s="205"/>
      <c r="F39" s="205"/>
      <c r="G39" s="205"/>
      <c r="H39" s="228"/>
      <c r="I39" s="205"/>
      <c r="J39" s="205"/>
      <c r="K39" s="205"/>
      <c r="L39" s="205"/>
      <c r="M39" s="205"/>
      <c r="N39" s="205"/>
    </row>
    <row r="40" spans="1:16" ht="17.399999999999999">
      <c r="A40" s="203"/>
      <c r="B40" s="203" t="s">
        <v>66</v>
      </c>
      <c r="C40" s="225">
        <f t="shared" ref="C40:N40" si="5">SUM(C11+C14+C23+C27+C35+C38)</f>
        <v>3035</v>
      </c>
      <c r="D40" s="266">
        <f t="shared" si="5"/>
        <v>100.8818</v>
      </c>
      <c r="E40" s="266">
        <f t="shared" si="5"/>
        <v>96.247599999999991</v>
      </c>
      <c r="F40" s="266">
        <f t="shared" si="5"/>
        <v>536.70319999999992</v>
      </c>
      <c r="G40" s="266">
        <f t="shared" si="5"/>
        <v>3382.5450000000001</v>
      </c>
      <c r="H40" s="266">
        <f t="shared" si="5"/>
        <v>160.98000000000002</v>
      </c>
      <c r="I40" s="266">
        <f t="shared" si="5"/>
        <v>1.6320000000000001</v>
      </c>
      <c r="J40" s="266">
        <f t="shared" si="5"/>
        <v>276.15000000000003</v>
      </c>
      <c r="K40" s="266">
        <f t="shared" si="5"/>
        <v>851.98800000000006</v>
      </c>
      <c r="L40" s="266">
        <f t="shared" si="5"/>
        <v>435.28000000000003</v>
      </c>
      <c r="M40" s="266">
        <f t="shared" si="5"/>
        <v>1426.55</v>
      </c>
      <c r="N40" s="266">
        <f t="shared" si="5"/>
        <v>22.417999999999999</v>
      </c>
      <c r="O40" s="72"/>
      <c r="P40" s="72"/>
    </row>
    <row r="41" spans="1:16">
      <c r="A41" s="203"/>
      <c r="B41" s="203"/>
      <c r="C41" s="205"/>
      <c r="D41" s="203"/>
      <c r="E41" s="203"/>
      <c r="F41" s="203"/>
      <c r="G41" s="203"/>
      <c r="H41" s="234"/>
      <c r="I41" s="203"/>
      <c r="J41" s="203"/>
      <c r="K41" s="203"/>
      <c r="L41" s="203"/>
      <c r="M41" s="203"/>
      <c r="N41" s="203"/>
    </row>
  </sheetData>
  <mergeCells count="10">
    <mergeCell ref="K1:N2"/>
    <mergeCell ref="D2:D3"/>
    <mergeCell ref="E2:E3"/>
    <mergeCell ref="F2:F3"/>
    <mergeCell ref="A1:A3"/>
    <mergeCell ref="B1:B3"/>
    <mergeCell ref="C1:C3"/>
    <mergeCell ref="D1:F1"/>
    <mergeCell ref="G1:G3"/>
    <mergeCell ref="H1:J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17</vt:i4>
      </vt:variant>
    </vt:vector>
  </HeadingPairs>
  <TitlesOfParts>
    <vt:vector size="41" baseType="lpstr">
      <vt:lpstr>титульный</vt:lpstr>
      <vt:lpstr>1 день ст.</vt:lpstr>
      <vt:lpstr>2 день ст.</vt:lpstr>
      <vt:lpstr>3 день ст.</vt:lpstr>
      <vt:lpstr>4 день ст.</vt:lpstr>
      <vt:lpstr>5 день ст.</vt:lpstr>
      <vt:lpstr>6 день ст.</vt:lpstr>
      <vt:lpstr>7 день ст.</vt:lpstr>
      <vt:lpstr>8 день ст.</vt:lpstr>
      <vt:lpstr>9 день ст.</vt:lpstr>
      <vt:lpstr>10 день ст.</vt:lpstr>
      <vt:lpstr>титульный 1</vt:lpstr>
      <vt:lpstr>1 день мл.</vt:lpstr>
      <vt:lpstr>2 день мл.</vt:lpstr>
      <vt:lpstr>3 день мл.</vt:lpstr>
      <vt:lpstr>4 день мл.</vt:lpstr>
      <vt:lpstr>5 день мл.</vt:lpstr>
      <vt:lpstr>6 день мл.</vt:lpstr>
      <vt:lpstr>7 день мл.</vt:lpstr>
      <vt:lpstr>8 день мл.</vt:lpstr>
      <vt:lpstr>9 день мл.</vt:lpstr>
      <vt:lpstr>10 день мл.</vt:lpstr>
      <vt:lpstr>Старшие</vt:lpstr>
      <vt:lpstr>Младшие</vt:lpstr>
      <vt:lpstr>'1 день мл.'!Область_печати</vt:lpstr>
      <vt:lpstr>'1 день ст.'!Область_печати</vt:lpstr>
      <vt:lpstr>'10 день мл.'!Область_печати</vt:lpstr>
      <vt:lpstr>'10 день ст.'!Область_печати</vt:lpstr>
      <vt:lpstr>'2 день мл.'!Область_печати</vt:lpstr>
      <vt:lpstr>'2 день ст.'!Область_печати</vt:lpstr>
      <vt:lpstr>'3 день мл.'!Область_печати</vt:lpstr>
      <vt:lpstr>'4 день мл.'!Область_печати</vt:lpstr>
      <vt:lpstr>'5 день мл.'!Область_печати</vt:lpstr>
      <vt:lpstr>'6 день мл.'!Область_печати</vt:lpstr>
      <vt:lpstr>'6 день ст.'!Область_печати</vt:lpstr>
      <vt:lpstr>'7 день мл.'!Область_печати</vt:lpstr>
      <vt:lpstr>'7 день ст.'!Область_печати</vt:lpstr>
      <vt:lpstr>'8 день мл.'!Область_печати</vt:lpstr>
      <vt:lpstr>'8 день ст.'!Область_печати</vt:lpstr>
      <vt:lpstr>'9 день мл.'!Область_печати</vt:lpstr>
      <vt:lpstr>'9 день ст.'!Область_печати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2024-07-14T09:46:41Z</dcterms:modified>
</cp:coreProperties>
</file>